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chovanova\Documents\Oddelenie školstva\VO\2020\Výmena svietidiel v MŠ\"/>
    </mc:Choice>
  </mc:AlternateContent>
  <bookViews>
    <workbookView xWindow="-120" yWindow="-120" windowWidth="24240" windowHeight="13140" firstSheet="15" activeTab="22"/>
  </bookViews>
  <sheets>
    <sheet name="Rekapitulácia" sheetId="1" r:id="rId1"/>
    <sheet name="Krycí list stavby" sheetId="2" r:id="rId2"/>
    <sheet name="Kryci_list 6805" sheetId="3" r:id="rId3"/>
    <sheet name="Rekap 6805" sheetId="4" r:id="rId4"/>
    <sheet name="SO 6805" sheetId="5" r:id="rId5"/>
    <sheet name="Kryci_list 6806" sheetId="6" r:id="rId6"/>
    <sheet name="Rekap 6806" sheetId="7" r:id="rId7"/>
    <sheet name="SO 6806" sheetId="8" r:id="rId8"/>
    <sheet name="Kryci_list 6807" sheetId="9" r:id="rId9"/>
    <sheet name="Rekap 6807" sheetId="10" r:id="rId10"/>
    <sheet name="SO 6807" sheetId="11" r:id="rId11"/>
    <sheet name="Kryci_list 6808" sheetId="12" r:id="rId12"/>
    <sheet name="Rekap 6808" sheetId="13" r:id="rId13"/>
    <sheet name="SO 6808" sheetId="14" r:id="rId14"/>
    <sheet name="Kryci_list 6809" sheetId="15" r:id="rId15"/>
    <sheet name="Rekap 6809" sheetId="16" r:id="rId16"/>
    <sheet name="SO 6809" sheetId="17" r:id="rId17"/>
    <sheet name="Kryci_list 6810" sheetId="18" r:id="rId18"/>
    <sheet name="Rekap 6810" sheetId="19" r:id="rId19"/>
    <sheet name="SO 6810" sheetId="20" r:id="rId20"/>
    <sheet name="Kryci_list 6811" sheetId="21" r:id="rId21"/>
    <sheet name="Rekap 6811" sheetId="22" r:id="rId22"/>
    <sheet name="SO 6811" sheetId="23" r:id="rId23"/>
  </sheets>
  <definedNames>
    <definedName name="_xlnm.Print_Titles" localSheetId="3">'Rekap 6805'!$9:$9</definedName>
    <definedName name="_xlnm.Print_Titles" localSheetId="6">'Rekap 6806'!$9:$9</definedName>
    <definedName name="_xlnm.Print_Titles" localSheetId="9">'Rekap 6807'!$9:$9</definedName>
    <definedName name="_xlnm.Print_Titles" localSheetId="12">'Rekap 6808'!$9:$9</definedName>
    <definedName name="_xlnm.Print_Titles" localSheetId="15">'Rekap 6809'!$9:$9</definedName>
    <definedName name="_xlnm.Print_Titles" localSheetId="18">'Rekap 6810'!$9:$9</definedName>
    <definedName name="_xlnm.Print_Titles" localSheetId="21">'Rekap 6811'!$9:$9</definedName>
    <definedName name="_xlnm.Print_Titles" localSheetId="4">'SO 6805'!$8:$8</definedName>
    <definedName name="_xlnm.Print_Titles" localSheetId="7">'SO 6806'!$8:$8</definedName>
    <definedName name="_xlnm.Print_Titles" localSheetId="10">'SO 6807'!$8:$8</definedName>
    <definedName name="_xlnm.Print_Titles" localSheetId="13">'SO 6808'!$8:$8</definedName>
    <definedName name="_xlnm.Print_Titles" localSheetId="16">'SO 6809'!$8:$8</definedName>
    <definedName name="_xlnm.Print_Titles" localSheetId="19">'SO 6810'!$8:$8</definedName>
    <definedName name="_xlnm.Print_Titles" localSheetId="22">'SO 6811'!$8:$8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F14" i="1"/>
  <c r="J16" i="2" s="1"/>
  <c r="D14" i="1"/>
  <c r="J18" i="2" s="1"/>
  <c r="J17" i="21"/>
  <c r="E13" i="1" s="1"/>
  <c r="Z51" i="23"/>
  <c r="V48" i="23"/>
  <c r="V50" i="23" s="1"/>
  <c r="F25" i="22" s="1"/>
  <c r="K47" i="23"/>
  <c r="J47" i="23"/>
  <c r="S47" i="23"/>
  <c r="S48" i="23" s="1"/>
  <c r="E24" i="22" s="1"/>
  <c r="M47" i="23"/>
  <c r="L47" i="23"/>
  <c r="I47" i="23"/>
  <c r="V41" i="23"/>
  <c r="V43" i="23" s="1"/>
  <c r="F21" i="22" s="1"/>
  <c r="K40" i="23"/>
  <c r="J40" i="23"/>
  <c r="S40" i="23"/>
  <c r="M40" i="23"/>
  <c r="L40" i="23"/>
  <c r="I40" i="23"/>
  <c r="K39" i="23"/>
  <c r="J39" i="23"/>
  <c r="S39" i="23"/>
  <c r="M39" i="23"/>
  <c r="L39" i="23"/>
  <c r="I39" i="23"/>
  <c r="K38" i="23"/>
  <c r="J38" i="23"/>
  <c r="S38" i="23"/>
  <c r="M38" i="23"/>
  <c r="L38" i="23"/>
  <c r="I38" i="23"/>
  <c r="K37" i="23"/>
  <c r="J37" i="23"/>
  <c r="S37" i="23"/>
  <c r="M37" i="23"/>
  <c r="L37" i="23"/>
  <c r="I37" i="23"/>
  <c r="K36" i="23"/>
  <c r="J36" i="23"/>
  <c r="S36" i="23"/>
  <c r="M36" i="23"/>
  <c r="L36" i="23"/>
  <c r="I36" i="23"/>
  <c r="K35" i="23"/>
  <c r="J35" i="23"/>
  <c r="S35" i="23"/>
  <c r="M35" i="23"/>
  <c r="L35" i="23"/>
  <c r="I35" i="23"/>
  <c r="K34" i="23"/>
  <c r="J34" i="23"/>
  <c r="S34" i="23"/>
  <c r="M34" i="23"/>
  <c r="L34" i="23"/>
  <c r="I34" i="23"/>
  <c r="K33" i="23"/>
  <c r="J33" i="23"/>
  <c r="S33" i="23"/>
  <c r="M33" i="23"/>
  <c r="L33" i="23"/>
  <c r="I33" i="23"/>
  <c r="K32" i="23"/>
  <c r="J32" i="23"/>
  <c r="S32" i="23"/>
  <c r="M32" i="23"/>
  <c r="L32" i="23"/>
  <c r="I32" i="23"/>
  <c r="K31" i="23"/>
  <c r="J31" i="23"/>
  <c r="S31" i="23"/>
  <c r="M31" i="23"/>
  <c r="L31" i="23"/>
  <c r="I31" i="23"/>
  <c r="K30" i="23"/>
  <c r="J30" i="23"/>
  <c r="S30" i="23"/>
  <c r="M30" i="23"/>
  <c r="L30" i="23"/>
  <c r="I30" i="23"/>
  <c r="K29" i="23"/>
  <c r="J29" i="23"/>
  <c r="S29" i="23"/>
  <c r="M29" i="23"/>
  <c r="L29" i="23"/>
  <c r="I29" i="23"/>
  <c r="V23" i="23"/>
  <c r="V25" i="23" s="1"/>
  <c r="F17" i="22" s="1"/>
  <c r="K22" i="23"/>
  <c r="J22" i="23"/>
  <c r="S22" i="23"/>
  <c r="M22" i="23"/>
  <c r="L22" i="23"/>
  <c r="I22" i="23"/>
  <c r="V16" i="23"/>
  <c r="F12" i="22" s="1"/>
  <c r="K15" i="23"/>
  <c r="I30" i="21" s="1"/>
  <c r="J30" i="21" s="1"/>
  <c r="J15" i="23"/>
  <c r="S15" i="23"/>
  <c r="S16" i="23" s="1"/>
  <c r="E12" i="22" s="1"/>
  <c r="M15" i="23"/>
  <c r="H16" i="23" s="1"/>
  <c r="L15" i="23"/>
  <c r="G16" i="23" s="1"/>
  <c r="I15" i="23"/>
  <c r="I16" i="23" s="1"/>
  <c r="D12" i="22" s="1"/>
  <c r="V12" i="23"/>
  <c r="K11" i="23"/>
  <c r="J11" i="23"/>
  <c r="S11" i="23"/>
  <c r="M11" i="23"/>
  <c r="L11" i="23"/>
  <c r="I11" i="23"/>
  <c r="J20" i="21"/>
  <c r="J17" i="18"/>
  <c r="E12" i="1" s="1"/>
  <c r="Z51" i="20"/>
  <c r="V48" i="20"/>
  <c r="V50" i="20" s="1"/>
  <c r="F25" i="19" s="1"/>
  <c r="K47" i="20"/>
  <c r="J47" i="20"/>
  <c r="S47" i="20"/>
  <c r="S48" i="20" s="1"/>
  <c r="E24" i="19" s="1"/>
  <c r="M47" i="20"/>
  <c r="L47" i="20"/>
  <c r="I47" i="20"/>
  <c r="V41" i="20"/>
  <c r="V43" i="20" s="1"/>
  <c r="F21" i="19" s="1"/>
  <c r="K40" i="20"/>
  <c r="J40" i="20"/>
  <c r="S40" i="20"/>
  <c r="M40" i="20"/>
  <c r="L40" i="20"/>
  <c r="I40" i="20"/>
  <c r="K39" i="20"/>
  <c r="J39" i="20"/>
  <c r="S39" i="20"/>
  <c r="M39" i="20"/>
  <c r="L39" i="20"/>
  <c r="I39" i="20"/>
  <c r="K38" i="20"/>
  <c r="J38" i="20"/>
  <c r="S38" i="20"/>
  <c r="M38" i="20"/>
  <c r="L38" i="20"/>
  <c r="I38" i="20"/>
  <c r="K37" i="20"/>
  <c r="J37" i="20"/>
  <c r="S37" i="20"/>
  <c r="M37" i="20"/>
  <c r="L37" i="20"/>
  <c r="I37" i="20"/>
  <c r="K36" i="20"/>
  <c r="J36" i="20"/>
  <c r="S36" i="20"/>
  <c r="M36" i="20"/>
  <c r="L36" i="20"/>
  <c r="I36" i="20"/>
  <c r="K35" i="20"/>
  <c r="J35" i="20"/>
  <c r="S35" i="20"/>
  <c r="M35" i="20"/>
  <c r="L35" i="20"/>
  <c r="I35" i="20"/>
  <c r="K34" i="20"/>
  <c r="J34" i="20"/>
  <c r="S34" i="20"/>
  <c r="M34" i="20"/>
  <c r="L34" i="20"/>
  <c r="I34" i="20"/>
  <c r="K33" i="20"/>
  <c r="J33" i="20"/>
  <c r="S33" i="20"/>
  <c r="M33" i="20"/>
  <c r="L33" i="20"/>
  <c r="I33" i="20"/>
  <c r="K32" i="20"/>
  <c r="J32" i="20"/>
  <c r="S32" i="20"/>
  <c r="M32" i="20"/>
  <c r="L32" i="20"/>
  <c r="I32" i="20"/>
  <c r="K31" i="20"/>
  <c r="J31" i="20"/>
  <c r="S31" i="20"/>
  <c r="M31" i="20"/>
  <c r="L31" i="20"/>
  <c r="I31" i="20"/>
  <c r="K30" i="20"/>
  <c r="J30" i="20"/>
  <c r="S30" i="20"/>
  <c r="M30" i="20"/>
  <c r="L30" i="20"/>
  <c r="I30" i="20"/>
  <c r="K29" i="20"/>
  <c r="J29" i="20"/>
  <c r="S29" i="20"/>
  <c r="M29" i="20"/>
  <c r="L29" i="20"/>
  <c r="I29" i="20"/>
  <c r="V23" i="20"/>
  <c r="V25" i="20" s="1"/>
  <c r="F17" i="19" s="1"/>
  <c r="K22" i="20"/>
  <c r="J22" i="20"/>
  <c r="S22" i="20"/>
  <c r="M22" i="20"/>
  <c r="L22" i="20"/>
  <c r="I22" i="20"/>
  <c r="V16" i="20"/>
  <c r="F12" i="19" s="1"/>
  <c r="K15" i="20"/>
  <c r="I30" i="18" s="1"/>
  <c r="J30" i="18" s="1"/>
  <c r="J15" i="20"/>
  <c r="S15" i="20"/>
  <c r="S16" i="20" s="1"/>
  <c r="E12" i="19" s="1"/>
  <c r="M15" i="20"/>
  <c r="H16" i="20" s="1"/>
  <c r="L15" i="20"/>
  <c r="G16" i="20" s="1"/>
  <c r="I15" i="20"/>
  <c r="I16" i="20" s="1"/>
  <c r="D12" i="19" s="1"/>
  <c r="V12" i="20"/>
  <c r="K11" i="20"/>
  <c r="J11" i="20"/>
  <c r="S11" i="20"/>
  <c r="M11" i="20"/>
  <c r="L11" i="20"/>
  <c r="I11" i="20"/>
  <c r="J17" i="15"/>
  <c r="E11" i="1" s="1"/>
  <c r="Z51" i="17"/>
  <c r="V48" i="17"/>
  <c r="F24" i="16" s="1"/>
  <c r="K47" i="17"/>
  <c r="J47" i="17"/>
  <c r="S47" i="17"/>
  <c r="M47" i="17"/>
  <c r="L47" i="17"/>
  <c r="I47" i="17"/>
  <c r="V41" i="17"/>
  <c r="V43" i="17" s="1"/>
  <c r="F21" i="16" s="1"/>
  <c r="K40" i="17"/>
  <c r="J40" i="17"/>
  <c r="S40" i="17"/>
  <c r="M40" i="17"/>
  <c r="L40" i="17"/>
  <c r="I40" i="17"/>
  <c r="K39" i="17"/>
  <c r="J39" i="17"/>
  <c r="S39" i="17"/>
  <c r="M39" i="17"/>
  <c r="L39" i="17"/>
  <c r="I39" i="17"/>
  <c r="K38" i="17"/>
  <c r="J38" i="17"/>
  <c r="S38" i="17"/>
  <c r="M38" i="17"/>
  <c r="L38" i="17"/>
  <c r="I38" i="17"/>
  <c r="K37" i="17"/>
  <c r="J37" i="17"/>
  <c r="S37" i="17"/>
  <c r="M37" i="17"/>
  <c r="L37" i="17"/>
  <c r="I37" i="17"/>
  <c r="K36" i="17"/>
  <c r="J36" i="17"/>
  <c r="S36" i="17"/>
  <c r="M36" i="17"/>
  <c r="L36" i="17"/>
  <c r="I36" i="17"/>
  <c r="K35" i="17"/>
  <c r="J35" i="17"/>
  <c r="S35" i="17"/>
  <c r="M35" i="17"/>
  <c r="L35" i="17"/>
  <c r="I35" i="17"/>
  <c r="K34" i="17"/>
  <c r="J34" i="17"/>
  <c r="S34" i="17"/>
  <c r="M34" i="17"/>
  <c r="L34" i="17"/>
  <c r="I34" i="17"/>
  <c r="K33" i="17"/>
  <c r="J33" i="17"/>
  <c r="S33" i="17"/>
  <c r="M33" i="17"/>
  <c r="L33" i="17"/>
  <c r="I33" i="17"/>
  <c r="K32" i="17"/>
  <c r="J32" i="17"/>
  <c r="S32" i="17"/>
  <c r="M32" i="17"/>
  <c r="L32" i="17"/>
  <c r="I32" i="17"/>
  <c r="K31" i="17"/>
  <c r="J31" i="17"/>
  <c r="S31" i="17"/>
  <c r="M31" i="17"/>
  <c r="L31" i="17"/>
  <c r="I31" i="17"/>
  <c r="K30" i="17"/>
  <c r="J30" i="17"/>
  <c r="S30" i="17"/>
  <c r="M30" i="17"/>
  <c r="L30" i="17"/>
  <c r="I30" i="17"/>
  <c r="K29" i="17"/>
  <c r="J29" i="17"/>
  <c r="S29" i="17"/>
  <c r="M29" i="17"/>
  <c r="L29" i="17"/>
  <c r="I29" i="17"/>
  <c r="V23" i="17"/>
  <c r="V25" i="17" s="1"/>
  <c r="F17" i="16" s="1"/>
  <c r="K22" i="17"/>
  <c r="J22" i="17"/>
  <c r="S22" i="17"/>
  <c r="S23" i="17" s="1"/>
  <c r="S25" i="17" s="1"/>
  <c r="E17" i="16" s="1"/>
  <c r="M22" i="17"/>
  <c r="L22" i="17"/>
  <c r="I22" i="17"/>
  <c r="V16" i="17"/>
  <c r="F12" i="16" s="1"/>
  <c r="K15" i="17"/>
  <c r="J15" i="17"/>
  <c r="S15" i="17"/>
  <c r="S16" i="17" s="1"/>
  <c r="E12" i="16" s="1"/>
  <c r="M15" i="17"/>
  <c r="H16" i="17" s="1"/>
  <c r="L15" i="17"/>
  <c r="G16" i="17" s="1"/>
  <c r="I15" i="17"/>
  <c r="I16" i="17" s="1"/>
  <c r="D12" i="16" s="1"/>
  <c r="V12" i="17"/>
  <c r="K11" i="17"/>
  <c r="K51" i="17" s="1"/>
  <c r="K11" i="1" s="1"/>
  <c r="J11" i="17"/>
  <c r="S11" i="17"/>
  <c r="S12" i="17" s="1"/>
  <c r="S18" i="17" s="1"/>
  <c r="E13" i="16" s="1"/>
  <c r="M11" i="17"/>
  <c r="L11" i="17"/>
  <c r="I11" i="17"/>
  <c r="J20" i="15"/>
  <c r="Z51" i="14"/>
  <c r="J17" i="12" s="1"/>
  <c r="V48" i="14"/>
  <c r="V50" i="14" s="1"/>
  <c r="F25" i="13" s="1"/>
  <c r="K47" i="14"/>
  <c r="J47" i="14"/>
  <c r="S47" i="14"/>
  <c r="S48" i="14" s="1"/>
  <c r="E24" i="13" s="1"/>
  <c r="M47" i="14"/>
  <c r="L47" i="14"/>
  <c r="I47" i="14"/>
  <c r="V41" i="14"/>
  <c r="V43" i="14" s="1"/>
  <c r="F21" i="13" s="1"/>
  <c r="K40" i="14"/>
  <c r="J40" i="14"/>
  <c r="S40" i="14"/>
  <c r="M40" i="14"/>
  <c r="L40" i="14"/>
  <c r="I40" i="14"/>
  <c r="K39" i="14"/>
  <c r="J39" i="14"/>
  <c r="S39" i="14"/>
  <c r="M39" i="14"/>
  <c r="L39" i="14"/>
  <c r="I39" i="14"/>
  <c r="K38" i="14"/>
  <c r="J38" i="14"/>
  <c r="S38" i="14"/>
  <c r="M38" i="14"/>
  <c r="L38" i="14"/>
  <c r="I38" i="14"/>
  <c r="K37" i="14"/>
  <c r="J37" i="14"/>
  <c r="S37" i="14"/>
  <c r="M37" i="14"/>
  <c r="L37" i="14"/>
  <c r="I37" i="14"/>
  <c r="K36" i="14"/>
  <c r="J36" i="14"/>
  <c r="S36" i="14"/>
  <c r="M36" i="14"/>
  <c r="L36" i="14"/>
  <c r="I36" i="14"/>
  <c r="K35" i="14"/>
  <c r="J35" i="14"/>
  <c r="S35" i="14"/>
  <c r="M35" i="14"/>
  <c r="L35" i="14"/>
  <c r="I35" i="14"/>
  <c r="K34" i="14"/>
  <c r="J34" i="14"/>
  <c r="S34" i="14"/>
  <c r="M34" i="14"/>
  <c r="L34" i="14"/>
  <c r="I34" i="14"/>
  <c r="K33" i="14"/>
  <c r="J33" i="14"/>
  <c r="S33" i="14"/>
  <c r="M33" i="14"/>
  <c r="L33" i="14"/>
  <c r="I33" i="14"/>
  <c r="K32" i="14"/>
  <c r="J32" i="14"/>
  <c r="S32" i="14"/>
  <c r="M32" i="14"/>
  <c r="L32" i="14"/>
  <c r="I32" i="14"/>
  <c r="K31" i="14"/>
  <c r="J31" i="14"/>
  <c r="S31" i="14"/>
  <c r="M31" i="14"/>
  <c r="L31" i="14"/>
  <c r="I31" i="14"/>
  <c r="K30" i="14"/>
  <c r="J30" i="14"/>
  <c r="S30" i="14"/>
  <c r="M30" i="14"/>
  <c r="L30" i="14"/>
  <c r="I30" i="14"/>
  <c r="K29" i="14"/>
  <c r="J29" i="14"/>
  <c r="S29" i="14"/>
  <c r="M29" i="14"/>
  <c r="L29" i="14"/>
  <c r="I29" i="14"/>
  <c r="V23" i="14"/>
  <c r="V25" i="14" s="1"/>
  <c r="F17" i="13" s="1"/>
  <c r="K22" i="14"/>
  <c r="J22" i="14"/>
  <c r="S22" i="14"/>
  <c r="M22" i="14"/>
  <c r="L22" i="14"/>
  <c r="I22" i="14"/>
  <c r="V16" i="14"/>
  <c r="F12" i="13" s="1"/>
  <c r="K15" i="14"/>
  <c r="J15" i="14"/>
  <c r="S15" i="14"/>
  <c r="S16" i="14" s="1"/>
  <c r="E12" i="13" s="1"/>
  <c r="M15" i="14"/>
  <c r="H16" i="14" s="1"/>
  <c r="L15" i="14"/>
  <c r="G16" i="14" s="1"/>
  <c r="I15" i="14"/>
  <c r="I16" i="14" s="1"/>
  <c r="D12" i="13" s="1"/>
  <c r="V12" i="14"/>
  <c r="K11" i="14"/>
  <c r="K51" i="14" s="1"/>
  <c r="K10" i="1" s="1"/>
  <c r="J11" i="14"/>
  <c r="S11" i="14"/>
  <c r="M11" i="14"/>
  <c r="L11" i="14"/>
  <c r="I11" i="14"/>
  <c r="Z51" i="11"/>
  <c r="J17" i="9" s="1"/>
  <c r="V48" i="11"/>
  <c r="V50" i="11" s="1"/>
  <c r="F25" i="10" s="1"/>
  <c r="K47" i="11"/>
  <c r="J47" i="11"/>
  <c r="S47" i="11"/>
  <c r="S48" i="11" s="1"/>
  <c r="E24" i="10" s="1"/>
  <c r="M47" i="11"/>
  <c r="L47" i="11"/>
  <c r="I47" i="11"/>
  <c r="V41" i="11"/>
  <c r="V43" i="11" s="1"/>
  <c r="F21" i="10" s="1"/>
  <c r="K40" i="11"/>
  <c r="J40" i="11"/>
  <c r="S40" i="11"/>
  <c r="M40" i="11"/>
  <c r="L40" i="11"/>
  <c r="I40" i="11"/>
  <c r="K39" i="11"/>
  <c r="J39" i="11"/>
  <c r="S39" i="11"/>
  <c r="M39" i="11"/>
  <c r="L39" i="11"/>
  <c r="I39" i="11"/>
  <c r="K38" i="11"/>
  <c r="J38" i="11"/>
  <c r="S38" i="11"/>
  <c r="M38" i="11"/>
  <c r="L38" i="11"/>
  <c r="I38" i="11"/>
  <c r="K37" i="11"/>
  <c r="J37" i="11"/>
  <c r="S37" i="11"/>
  <c r="M37" i="11"/>
  <c r="L37" i="11"/>
  <c r="I37" i="11"/>
  <c r="K36" i="11"/>
  <c r="J36" i="11"/>
  <c r="S36" i="11"/>
  <c r="M36" i="11"/>
  <c r="L36" i="11"/>
  <c r="I36" i="11"/>
  <c r="K35" i="11"/>
  <c r="J35" i="11"/>
  <c r="S35" i="11"/>
  <c r="M35" i="11"/>
  <c r="L35" i="11"/>
  <c r="I35" i="11"/>
  <c r="K34" i="11"/>
  <c r="J34" i="11"/>
  <c r="S34" i="11"/>
  <c r="M34" i="11"/>
  <c r="L34" i="11"/>
  <c r="I34" i="11"/>
  <c r="K33" i="11"/>
  <c r="J33" i="11"/>
  <c r="S33" i="11"/>
  <c r="M33" i="11"/>
  <c r="L33" i="11"/>
  <c r="I33" i="11"/>
  <c r="K32" i="11"/>
  <c r="J32" i="11"/>
  <c r="S32" i="11"/>
  <c r="M32" i="11"/>
  <c r="L32" i="11"/>
  <c r="I32" i="11"/>
  <c r="K31" i="11"/>
  <c r="J31" i="11"/>
  <c r="S31" i="11"/>
  <c r="M31" i="11"/>
  <c r="L31" i="11"/>
  <c r="I31" i="11"/>
  <c r="K30" i="11"/>
  <c r="J30" i="11"/>
  <c r="S30" i="11"/>
  <c r="M30" i="11"/>
  <c r="L30" i="11"/>
  <c r="I30" i="11"/>
  <c r="K29" i="11"/>
  <c r="J29" i="11"/>
  <c r="S29" i="11"/>
  <c r="M29" i="11"/>
  <c r="L29" i="11"/>
  <c r="I29" i="11"/>
  <c r="V23" i="11"/>
  <c r="V25" i="11" s="1"/>
  <c r="F17" i="10" s="1"/>
  <c r="K22" i="11"/>
  <c r="J22" i="11"/>
  <c r="S22" i="11"/>
  <c r="M22" i="11"/>
  <c r="L22" i="11"/>
  <c r="I22" i="11"/>
  <c r="V16" i="11"/>
  <c r="F12" i="10" s="1"/>
  <c r="K15" i="11"/>
  <c r="J15" i="11"/>
  <c r="S15" i="11"/>
  <c r="S16" i="11" s="1"/>
  <c r="E12" i="10" s="1"/>
  <c r="M15" i="11"/>
  <c r="H16" i="11" s="1"/>
  <c r="L15" i="11"/>
  <c r="G16" i="11" s="1"/>
  <c r="I15" i="11"/>
  <c r="I16" i="11" s="1"/>
  <c r="D12" i="10" s="1"/>
  <c r="V12" i="11"/>
  <c r="K11" i="11"/>
  <c r="K51" i="11" s="1"/>
  <c r="K9" i="1" s="1"/>
  <c r="J11" i="11"/>
  <c r="S11" i="11"/>
  <c r="M11" i="11"/>
  <c r="L11" i="11"/>
  <c r="I11" i="11"/>
  <c r="Z51" i="8"/>
  <c r="J17" i="6" s="1"/>
  <c r="V48" i="8"/>
  <c r="F24" i="7" s="1"/>
  <c r="K47" i="8"/>
  <c r="J47" i="8"/>
  <c r="S47" i="8"/>
  <c r="S48" i="8" s="1"/>
  <c r="E24" i="7" s="1"/>
  <c r="M47" i="8"/>
  <c r="L47" i="8"/>
  <c r="I47" i="8"/>
  <c r="V41" i="8"/>
  <c r="V43" i="8" s="1"/>
  <c r="F21" i="7" s="1"/>
  <c r="K40" i="8"/>
  <c r="J40" i="8"/>
  <c r="S40" i="8"/>
  <c r="M40" i="8"/>
  <c r="L40" i="8"/>
  <c r="I40" i="8"/>
  <c r="K39" i="8"/>
  <c r="J39" i="8"/>
  <c r="S39" i="8"/>
  <c r="M39" i="8"/>
  <c r="L39" i="8"/>
  <c r="I39" i="8"/>
  <c r="K38" i="8"/>
  <c r="J38" i="8"/>
  <c r="S38" i="8"/>
  <c r="M38" i="8"/>
  <c r="L38" i="8"/>
  <c r="I38" i="8"/>
  <c r="K37" i="8"/>
  <c r="J37" i="8"/>
  <c r="S37" i="8"/>
  <c r="M37" i="8"/>
  <c r="L37" i="8"/>
  <c r="I37" i="8"/>
  <c r="K36" i="8"/>
  <c r="J36" i="8"/>
  <c r="S36" i="8"/>
  <c r="M36" i="8"/>
  <c r="L36" i="8"/>
  <c r="I36" i="8"/>
  <c r="K35" i="8"/>
  <c r="J35" i="8"/>
  <c r="S35" i="8"/>
  <c r="M35" i="8"/>
  <c r="L35" i="8"/>
  <c r="I35" i="8"/>
  <c r="K34" i="8"/>
  <c r="J34" i="8"/>
  <c r="S34" i="8"/>
  <c r="M34" i="8"/>
  <c r="L34" i="8"/>
  <c r="I34" i="8"/>
  <c r="K33" i="8"/>
  <c r="J33" i="8"/>
  <c r="S33" i="8"/>
  <c r="M33" i="8"/>
  <c r="L33" i="8"/>
  <c r="I33" i="8"/>
  <c r="K32" i="8"/>
  <c r="J32" i="8"/>
  <c r="S32" i="8"/>
  <c r="M32" i="8"/>
  <c r="L32" i="8"/>
  <c r="I32" i="8"/>
  <c r="K31" i="8"/>
  <c r="J31" i="8"/>
  <c r="S31" i="8"/>
  <c r="M31" i="8"/>
  <c r="L31" i="8"/>
  <c r="I31" i="8"/>
  <c r="K30" i="8"/>
  <c r="J30" i="8"/>
  <c r="S30" i="8"/>
  <c r="M30" i="8"/>
  <c r="L30" i="8"/>
  <c r="I30" i="8"/>
  <c r="K29" i="8"/>
  <c r="J29" i="8"/>
  <c r="S29" i="8"/>
  <c r="M29" i="8"/>
  <c r="L29" i="8"/>
  <c r="I29" i="8"/>
  <c r="V23" i="8"/>
  <c r="V25" i="8" s="1"/>
  <c r="F17" i="7" s="1"/>
  <c r="K22" i="8"/>
  <c r="J22" i="8"/>
  <c r="S22" i="8"/>
  <c r="S23" i="8" s="1"/>
  <c r="S25" i="8" s="1"/>
  <c r="E17" i="7" s="1"/>
  <c r="M22" i="8"/>
  <c r="L22" i="8"/>
  <c r="I22" i="8"/>
  <c r="V16" i="8"/>
  <c r="F12" i="7" s="1"/>
  <c r="K15" i="8"/>
  <c r="J15" i="8"/>
  <c r="S15" i="8"/>
  <c r="S16" i="8" s="1"/>
  <c r="E12" i="7" s="1"/>
  <c r="M15" i="8"/>
  <c r="H16" i="8" s="1"/>
  <c r="L15" i="8"/>
  <c r="G16" i="8" s="1"/>
  <c r="I15" i="8"/>
  <c r="I16" i="8" s="1"/>
  <c r="D12" i="7" s="1"/>
  <c r="V12" i="8"/>
  <c r="K11" i="8"/>
  <c r="K51" i="8" s="1"/>
  <c r="K8" i="1" s="1"/>
  <c r="J11" i="8"/>
  <c r="S11" i="8"/>
  <c r="M11" i="8"/>
  <c r="L11" i="8"/>
  <c r="I11" i="8"/>
  <c r="Z51" i="5"/>
  <c r="J17" i="3" s="1"/>
  <c r="V48" i="5"/>
  <c r="V50" i="5" s="1"/>
  <c r="F25" i="4" s="1"/>
  <c r="K47" i="5"/>
  <c r="J47" i="5"/>
  <c r="S47" i="5"/>
  <c r="S48" i="5" s="1"/>
  <c r="E24" i="4" s="1"/>
  <c r="M47" i="5"/>
  <c r="L47" i="5"/>
  <c r="I47" i="5"/>
  <c r="V41" i="5"/>
  <c r="V43" i="5" s="1"/>
  <c r="F21" i="4" s="1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L33" i="5"/>
  <c r="I33" i="5"/>
  <c r="K32" i="5"/>
  <c r="J32" i="5"/>
  <c r="S32" i="5"/>
  <c r="M32" i="5"/>
  <c r="L32" i="5"/>
  <c r="I32" i="5"/>
  <c r="K31" i="5"/>
  <c r="J31" i="5"/>
  <c r="S31" i="5"/>
  <c r="M31" i="5"/>
  <c r="L31" i="5"/>
  <c r="I31" i="5"/>
  <c r="K30" i="5"/>
  <c r="J30" i="5"/>
  <c r="S30" i="5"/>
  <c r="M30" i="5"/>
  <c r="L30" i="5"/>
  <c r="I30" i="5"/>
  <c r="K29" i="5"/>
  <c r="J29" i="5"/>
  <c r="S29" i="5"/>
  <c r="M29" i="5"/>
  <c r="L29" i="5"/>
  <c r="I29" i="5"/>
  <c r="V23" i="5"/>
  <c r="V25" i="5" s="1"/>
  <c r="F17" i="4" s="1"/>
  <c r="K22" i="5"/>
  <c r="J22" i="5"/>
  <c r="S22" i="5"/>
  <c r="M22" i="5"/>
  <c r="L22" i="5"/>
  <c r="I22" i="5"/>
  <c r="V16" i="5"/>
  <c r="F12" i="4" s="1"/>
  <c r="K15" i="5"/>
  <c r="J15" i="5"/>
  <c r="S15" i="5"/>
  <c r="S16" i="5" s="1"/>
  <c r="E12" i="4" s="1"/>
  <c r="M15" i="5"/>
  <c r="H16" i="5" s="1"/>
  <c r="L15" i="5"/>
  <c r="G16" i="5" s="1"/>
  <c r="I15" i="5"/>
  <c r="I16" i="5" s="1"/>
  <c r="D12" i="4" s="1"/>
  <c r="V12" i="5"/>
  <c r="K11" i="5"/>
  <c r="K51" i="5" s="1"/>
  <c r="K7" i="1" s="1"/>
  <c r="J11" i="5"/>
  <c r="S11" i="5"/>
  <c r="M11" i="5"/>
  <c r="L11" i="5"/>
  <c r="I11" i="5"/>
  <c r="J20" i="3" l="1"/>
  <c r="E7" i="1"/>
  <c r="E14" i="1" s="1"/>
  <c r="J17" i="2" s="1"/>
  <c r="J20" i="2" s="1"/>
  <c r="E8" i="1"/>
  <c r="J20" i="6"/>
  <c r="E9" i="1"/>
  <c r="J20" i="9"/>
  <c r="E10" i="1"/>
  <c r="J20" i="12"/>
  <c r="S43" i="8"/>
  <c r="E21" i="7" s="1"/>
  <c r="S41" i="8"/>
  <c r="E20" i="7" s="1"/>
  <c r="I30" i="3"/>
  <c r="J30" i="3" s="1"/>
  <c r="V50" i="8"/>
  <c r="F25" i="7" s="1"/>
  <c r="I30" i="6"/>
  <c r="J30" i="6" s="1"/>
  <c r="I30" i="9"/>
  <c r="J30" i="9" s="1"/>
  <c r="I30" i="12"/>
  <c r="J30" i="12" s="1"/>
  <c r="S48" i="17"/>
  <c r="E24" i="16" s="1"/>
  <c r="J20" i="18"/>
  <c r="K51" i="20"/>
  <c r="K12" i="1" s="1"/>
  <c r="K51" i="23"/>
  <c r="K13" i="1" s="1"/>
  <c r="S12" i="8"/>
  <c r="S18" i="8" s="1"/>
  <c r="E13" i="7" s="1"/>
  <c r="S50" i="8"/>
  <c r="E25" i="7" s="1"/>
  <c r="V50" i="17"/>
  <c r="F25" i="16" s="1"/>
  <c r="I30" i="15"/>
  <c r="J30" i="15" s="1"/>
  <c r="L12" i="23"/>
  <c r="B11" i="22" s="1"/>
  <c r="G12" i="23"/>
  <c r="F11" i="22"/>
  <c r="L16" i="23"/>
  <c r="B12" i="22" s="1"/>
  <c r="V18" i="23"/>
  <c r="F13" i="22" s="1"/>
  <c r="L23" i="23"/>
  <c r="B16" i="22" s="1"/>
  <c r="G23" i="23"/>
  <c r="F16" i="22"/>
  <c r="G25" i="23"/>
  <c r="L41" i="23"/>
  <c r="B20" i="22" s="1"/>
  <c r="G41" i="23"/>
  <c r="F20" i="22"/>
  <c r="G43" i="23"/>
  <c r="G48" i="23"/>
  <c r="L48" i="23"/>
  <c r="B24" i="22" s="1"/>
  <c r="F24" i="22"/>
  <c r="G50" i="23"/>
  <c r="S50" i="23"/>
  <c r="E25" i="22" s="1"/>
  <c r="I12" i="23"/>
  <c r="D11" i="22" s="1"/>
  <c r="M12" i="23"/>
  <c r="C11" i="22" s="1"/>
  <c r="H12" i="23"/>
  <c r="S12" i="23"/>
  <c r="E11" i="22" s="1"/>
  <c r="M16" i="23"/>
  <c r="C12" i="22" s="1"/>
  <c r="I23" i="23"/>
  <c r="D16" i="22" s="1"/>
  <c r="M23" i="23"/>
  <c r="C16" i="22" s="1"/>
  <c r="H23" i="23"/>
  <c r="S23" i="23"/>
  <c r="E16" i="22" s="1"/>
  <c r="H25" i="23"/>
  <c r="I41" i="23"/>
  <c r="D20" i="22" s="1"/>
  <c r="M41" i="23"/>
  <c r="C20" i="22" s="1"/>
  <c r="H41" i="23"/>
  <c r="S41" i="23"/>
  <c r="E20" i="22" s="1"/>
  <c r="I48" i="23"/>
  <c r="D24" i="22" s="1"/>
  <c r="H48" i="23"/>
  <c r="M48" i="23"/>
  <c r="C24" i="22" s="1"/>
  <c r="L12" i="20"/>
  <c r="B11" i="19" s="1"/>
  <c r="G12" i="20"/>
  <c r="F11" i="19"/>
  <c r="L16" i="20"/>
  <c r="B12" i="19" s="1"/>
  <c r="L18" i="20"/>
  <c r="B13" i="19" s="1"/>
  <c r="V18" i="20"/>
  <c r="F13" i="19" s="1"/>
  <c r="L23" i="20"/>
  <c r="B16" i="19" s="1"/>
  <c r="G23" i="20"/>
  <c r="F16" i="19"/>
  <c r="L41" i="20"/>
  <c r="B20" i="19" s="1"/>
  <c r="G41" i="20"/>
  <c r="F20" i="19"/>
  <c r="G48" i="20"/>
  <c r="L48" i="20"/>
  <c r="B24" i="19" s="1"/>
  <c r="F24" i="19"/>
  <c r="G50" i="20"/>
  <c r="S50" i="20"/>
  <c r="E25" i="19" s="1"/>
  <c r="I12" i="20"/>
  <c r="D11" i="19" s="1"/>
  <c r="M12" i="20"/>
  <c r="C11" i="19" s="1"/>
  <c r="H12" i="20"/>
  <c r="S12" i="20"/>
  <c r="E11" i="19" s="1"/>
  <c r="M16" i="20"/>
  <c r="C12" i="19" s="1"/>
  <c r="I18" i="20"/>
  <c r="D13" i="19" s="1"/>
  <c r="F16" i="18" s="1"/>
  <c r="I23" i="20"/>
  <c r="D16" i="19" s="1"/>
  <c r="M23" i="20"/>
  <c r="C16" i="19" s="1"/>
  <c r="H23" i="20"/>
  <c r="S23" i="20"/>
  <c r="E16" i="19" s="1"/>
  <c r="I41" i="20"/>
  <c r="D20" i="19" s="1"/>
  <c r="M41" i="20"/>
  <c r="C20" i="19" s="1"/>
  <c r="H41" i="20"/>
  <c r="S41" i="20"/>
  <c r="E20" i="19" s="1"/>
  <c r="H43" i="20"/>
  <c r="I48" i="20"/>
  <c r="D24" i="19" s="1"/>
  <c r="H48" i="20"/>
  <c r="M48" i="20"/>
  <c r="C24" i="19" s="1"/>
  <c r="H50" i="20"/>
  <c r="D16" i="18"/>
  <c r="L12" i="17"/>
  <c r="B11" i="16" s="1"/>
  <c r="G12" i="17"/>
  <c r="F11" i="16"/>
  <c r="L16" i="17"/>
  <c r="B12" i="16" s="1"/>
  <c r="V18" i="17"/>
  <c r="F13" i="16" s="1"/>
  <c r="L23" i="17"/>
  <c r="B16" i="16" s="1"/>
  <c r="G23" i="17"/>
  <c r="F16" i="16"/>
  <c r="L41" i="17"/>
  <c r="B20" i="16" s="1"/>
  <c r="G41" i="17"/>
  <c r="F20" i="16"/>
  <c r="G48" i="17"/>
  <c r="L48" i="17"/>
  <c r="B24" i="16" s="1"/>
  <c r="I12" i="17"/>
  <c r="D11" i="16" s="1"/>
  <c r="M12" i="17"/>
  <c r="C11" i="16" s="1"/>
  <c r="H12" i="17"/>
  <c r="E11" i="16"/>
  <c r="M16" i="17"/>
  <c r="C12" i="16" s="1"/>
  <c r="I23" i="17"/>
  <c r="D16" i="16" s="1"/>
  <c r="M23" i="17"/>
  <c r="C16" i="16" s="1"/>
  <c r="H23" i="17"/>
  <c r="E16" i="16"/>
  <c r="H25" i="17"/>
  <c r="I41" i="17"/>
  <c r="D20" i="16" s="1"/>
  <c r="M41" i="17"/>
  <c r="C20" i="16" s="1"/>
  <c r="H41" i="17"/>
  <c r="S41" i="17"/>
  <c r="E20" i="16" s="1"/>
  <c r="I48" i="17"/>
  <c r="D24" i="16" s="1"/>
  <c r="H48" i="17"/>
  <c r="M48" i="17"/>
  <c r="C24" i="16" s="1"/>
  <c r="L12" i="14"/>
  <c r="B11" i="13" s="1"/>
  <c r="G12" i="14"/>
  <c r="F11" i="13"/>
  <c r="L16" i="14"/>
  <c r="B12" i="13" s="1"/>
  <c r="V18" i="14"/>
  <c r="F13" i="13" s="1"/>
  <c r="L23" i="14"/>
  <c r="B16" i="13" s="1"/>
  <c r="G23" i="14"/>
  <c r="F16" i="13"/>
  <c r="L41" i="14"/>
  <c r="B20" i="13" s="1"/>
  <c r="G41" i="14"/>
  <c r="F20" i="13"/>
  <c r="G48" i="14"/>
  <c r="L48" i="14"/>
  <c r="B24" i="13" s="1"/>
  <c r="F24" i="13"/>
  <c r="G50" i="14"/>
  <c r="S50" i="14"/>
  <c r="E25" i="13" s="1"/>
  <c r="I12" i="14"/>
  <c r="D11" i="13" s="1"/>
  <c r="M12" i="14"/>
  <c r="C11" i="13" s="1"/>
  <c r="H12" i="14"/>
  <c r="S12" i="14"/>
  <c r="E11" i="13" s="1"/>
  <c r="M16" i="14"/>
  <c r="C12" i="13" s="1"/>
  <c r="M18" i="14"/>
  <c r="C13" i="13" s="1"/>
  <c r="E16" i="12" s="1"/>
  <c r="I23" i="14"/>
  <c r="D16" i="13" s="1"/>
  <c r="M23" i="14"/>
  <c r="C16" i="13" s="1"/>
  <c r="H23" i="14"/>
  <c r="S23" i="14"/>
  <c r="E16" i="13" s="1"/>
  <c r="I41" i="14"/>
  <c r="D20" i="13" s="1"/>
  <c r="M41" i="14"/>
  <c r="C20" i="13" s="1"/>
  <c r="H41" i="14"/>
  <c r="S41" i="14"/>
  <c r="E20" i="13" s="1"/>
  <c r="I48" i="14"/>
  <c r="D24" i="13" s="1"/>
  <c r="H48" i="14"/>
  <c r="M48" i="14"/>
  <c r="C24" i="13" s="1"/>
  <c r="L12" i="11"/>
  <c r="B11" i="10" s="1"/>
  <c r="G12" i="11"/>
  <c r="F11" i="10"/>
  <c r="L16" i="11"/>
  <c r="B12" i="10" s="1"/>
  <c r="V18" i="11"/>
  <c r="F13" i="10" s="1"/>
  <c r="L23" i="11"/>
  <c r="B16" i="10" s="1"/>
  <c r="G23" i="11"/>
  <c r="F16" i="10"/>
  <c r="L41" i="11"/>
  <c r="B20" i="10" s="1"/>
  <c r="G41" i="11"/>
  <c r="F20" i="10"/>
  <c r="G48" i="11"/>
  <c r="L48" i="11"/>
  <c r="B24" i="10" s="1"/>
  <c r="F24" i="10"/>
  <c r="G50" i="11"/>
  <c r="S50" i="11"/>
  <c r="E25" i="10" s="1"/>
  <c r="I12" i="11"/>
  <c r="D11" i="10" s="1"/>
  <c r="M12" i="11"/>
  <c r="C11" i="10" s="1"/>
  <c r="H12" i="11"/>
  <c r="S12" i="11"/>
  <c r="E11" i="10" s="1"/>
  <c r="M16" i="11"/>
  <c r="C12" i="10" s="1"/>
  <c r="M18" i="11"/>
  <c r="C13" i="10" s="1"/>
  <c r="E16" i="9" s="1"/>
  <c r="I23" i="11"/>
  <c r="D16" i="10" s="1"/>
  <c r="M23" i="11"/>
  <c r="C16" i="10" s="1"/>
  <c r="H23" i="11"/>
  <c r="S23" i="11"/>
  <c r="E16" i="10" s="1"/>
  <c r="I41" i="11"/>
  <c r="D20" i="10" s="1"/>
  <c r="M41" i="11"/>
  <c r="C20" i="10" s="1"/>
  <c r="H41" i="11"/>
  <c r="S41" i="11"/>
  <c r="E20" i="10" s="1"/>
  <c r="I48" i="11"/>
  <c r="D24" i="10" s="1"/>
  <c r="H48" i="11"/>
  <c r="M48" i="11"/>
  <c r="C24" i="10" s="1"/>
  <c r="I12" i="8"/>
  <c r="D11" i="7" s="1"/>
  <c r="M12" i="8"/>
  <c r="C11" i="7" s="1"/>
  <c r="H12" i="8"/>
  <c r="E11" i="7"/>
  <c r="M16" i="8"/>
  <c r="C12" i="7" s="1"/>
  <c r="I23" i="8"/>
  <c r="D16" i="7" s="1"/>
  <c r="H23" i="8"/>
  <c r="L12" i="8"/>
  <c r="B11" i="7" s="1"/>
  <c r="G12" i="8"/>
  <c r="F11" i="7"/>
  <c r="L16" i="8"/>
  <c r="B12" i="7" s="1"/>
  <c r="V18" i="8"/>
  <c r="F13" i="7" s="1"/>
  <c r="L23" i="8"/>
  <c r="B16" i="7" s="1"/>
  <c r="G23" i="8"/>
  <c r="F16" i="7"/>
  <c r="G25" i="8"/>
  <c r="L41" i="8"/>
  <c r="B20" i="7" s="1"/>
  <c r="G41" i="8"/>
  <c r="F20" i="7"/>
  <c r="G43" i="8"/>
  <c r="G48" i="8"/>
  <c r="L48" i="8"/>
  <c r="B24" i="7" s="1"/>
  <c r="M23" i="8"/>
  <c r="C16" i="7" s="1"/>
  <c r="E16" i="7"/>
  <c r="H25" i="8"/>
  <c r="I41" i="8"/>
  <c r="D20" i="7" s="1"/>
  <c r="M41" i="8"/>
  <c r="C20" i="7" s="1"/>
  <c r="H41" i="8"/>
  <c r="H43" i="8"/>
  <c r="I48" i="8"/>
  <c r="D24" i="7" s="1"/>
  <c r="H48" i="8"/>
  <c r="M48" i="8"/>
  <c r="C24" i="7" s="1"/>
  <c r="L12" i="5"/>
  <c r="B11" i="4" s="1"/>
  <c r="G12" i="5"/>
  <c r="F11" i="4"/>
  <c r="L16" i="5"/>
  <c r="B12" i="4" s="1"/>
  <c r="V18" i="5"/>
  <c r="F13" i="4" s="1"/>
  <c r="L23" i="5"/>
  <c r="B16" i="4" s="1"/>
  <c r="G23" i="5"/>
  <c r="F16" i="4"/>
  <c r="G25" i="5"/>
  <c r="L41" i="5"/>
  <c r="B20" i="4" s="1"/>
  <c r="G41" i="5"/>
  <c r="F20" i="4"/>
  <c r="G43" i="5"/>
  <c r="G48" i="5"/>
  <c r="L48" i="5"/>
  <c r="B24" i="4" s="1"/>
  <c r="F24" i="4"/>
  <c r="G50" i="5"/>
  <c r="S50" i="5"/>
  <c r="E25" i="4" s="1"/>
  <c r="I12" i="5"/>
  <c r="D11" i="4" s="1"/>
  <c r="M12" i="5"/>
  <c r="C11" i="4" s="1"/>
  <c r="H12" i="5"/>
  <c r="S12" i="5"/>
  <c r="E11" i="4" s="1"/>
  <c r="M16" i="5"/>
  <c r="C12" i="4" s="1"/>
  <c r="I23" i="5"/>
  <c r="D16" i="4" s="1"/>
  <c r="M23" i="5"/>
  <c r="C16" i="4" s="1"/>
  <c r="H23" i="5"/>
  <c r="S23" i="5"/>
  <c r="E16" i="4" s="1"/>
  <c r="H25" i="5"/>
  <c r="I41" i="5"/>
  <c r="D20" i="4" s="1"/>
  <c r="M41" i="5"/>
  <c r="C20" i="4" s="1"/>
  <c r="H41" i="5"/>
  <c r="S41" i="5"/>
  <c r="E20" i="4" s="1"/>
  <c r="I48" i="5"/>
  <c r="D24" i="4" s="1"/>
  <c r="H48" i="5"/>
  <c r="M48" i="5"/>
  <c r="C24" i="4" s="1"/>
  <c r="H18" i="5" l="1"/>
  <c r="G18" i="5"/>
  <c r="M18" i="8"/>
  <c r="C13" i="7" s="1"/>
  <c r="E16" i="6" s="1"/>
  <c r="G18" i="8"/>
  <c r="L25" i="8"/>
  <c r="B17" i="7" s="1"/>
  <c r="D17" i="6" s="1"/>
  <c r="H50" i="11"/>
  <c r="H43" i="11"/>
  <c r="I18" i="11"/>
  <c r="D13" i="10" s="1"/>
  <c r="F16" i="9" s="1"/>
  <c r="L18" i="11"/>
  <c r="B13" i="10" s="1"/>
  <c r="D16" i="9" s="1"/>
  <c r="S43" i="11"/>
  <c r="E21" i="10" s="1"/>
  <c r="M43" i="11"/>
  <c r="C21" i="10" s="1"/>
  <c r="E18" i="9" s="1"/>
  <c r="H50" i="14"/>
  <c r="H43" i="14"/>
  <c r="I18" i="14"/>
  <c r="D13" i="13" s="1"/>
  <c r="F16" i="12" s="1"/>
  <c r="L18" i="14"/>
  <c r="B13" i="13" s="1"/>
  <c r="D16" i="12" s="1"/>
  <c r="S43" i="14"/>
  <c r="E21" i="13" s="1"/>
  <c r="M43" i="14"/>
  <c r="C21" i="13" s="1"/>
  <c r="H18" i="17"/>
  <c r="G50" i="17"/>
  <c r="L18" i="17"/>
  <c r="B13" i="16" s="1"/>
  <c r="D16" i="15" s="1"/>
  <c r="M18" i="20"/>
  <c r="C13" i="19" s="1"/>
  <c r="E16" i="18" s="1"/>
  <c r="H18" i="23"/>
  <c r="G18" i="23"/>
  <c r="S50" i="17"/>
  <c r="E25" i="16" s="1"/>
  <c r="S51" i="8"/>
  <c r="E27" i="7" s="1"/>
  <c r="M50" i="11"/>
  <c r="C25" i="10" s="1"/>
  <c r="V51" i="11"/>
  <c r="F27" i="10" s="1"/>
  <c r="M50" i="14"/>
  <c r="C25" i="13" s="1"/>
  <c r="V51" i="14"/>
  <c r="F27" i="13" s="1"/>
  <c r="I50" i="23"/>
  <c r="D25" i="22" s="1"/>
  <c r="L43" i="23"/>
  <c r="B21" i="22" s="1"/>
  <c r="D18" i="21" s="1"/>
  <c r="I25" i="23"/>
  <c r="D17" i="22" s="1"/>
  <c r="F17" i="21" s="1"/>
  <c r="L50" i="23"/>
  <c r="B25" i="22" s="1"/>
  <c r="I43" i="23"/>
  <c r="D21" i="22" s="1"/>
  <c r="F18" i="21" s="1"/>
  <c r="L25" i="23"/>
  <c r="B17" i="22" s="1"/>
  <c r="D17" i="21" s="1"/>
  <c r="H50" i="23"/>
  <c r="H43" i="23"/>
  <c r="M18" i="23"/>
  <c r="I18" i="23"/>
  <c r="D13" i="22" s="1"/>
  <c r="F16" i="21" s="1"/>
  <c r="L18" i="23"/>
  <c r="M50" i="23"/>
  <c r="C25" i="22" s="1"/>
  <c r="S43" i="23"/>
  <c r="E21" i="22" s="1"/>
  <c r="M25" i="23"/>
  <c r="C17" i="22" s="1"/>
  <c r="E17" i="21" s="1"/>
  <c r="V51" i="23"/>
  <c r="F27" i="22" s="1"/>
  <c r="I51" i="23"/>
  <c r="M43" i="23"/>
  <c r="C21" i="22" s="1"/>
  <c r="E18" i="21" s="1"/>
  <c r="S25" i="23"/>
  <c r="E17" i="22" s="1"/>
  <c r="S18" i="23"/>
  <c r="E13" i="22" s="1"/>
  <c r="J22" i="21"/>
  <c r="J23" i="21"/>
  <c r="F23" i="21"/>
  <c r="F24" i="21"/>
  <c r="F20" i="21"/>
  <c r="H25" i="20"/>
  <c r="H18" i="20"/>
  <c r="G43" i="20"/>
  <c r="G25" i="20"/>
  <c r="G18" i="20"/>
  <c r="I50" i="20"/>
  <c r="D25" i="19" s="1"/>
  <c r="L43" i="20"/>
  <c r="B21" i="19" s="1"/>
  <c r="D18" i="18" s="1"/>
  <c r="I25" i="20"/>
  <c r="D17" i="19" s="1"/>
  <c r="F17" i="18" s="1"/>
  <c r="L50" i="20"/>
  <c r="B25" i="19" s="1"/>
  <c r="I43" i="20"/>
  <c r="D21" i="19" s="1"/>
  <c r="F18" i="18" s="1"/>
  <c r="L25" i="20"/>
  <c r="L51" i="20"/>
  <c r="B27" i="19" s="1"/>
  <c r="M50" i="20"/>
  <c r="C25" i="19" s="1"/>
  <c r="S43" i="20"/>
  <c r="E21" i="19" s="1"/>
  <c r="M25" i="20"/>
  <c r="V51" i="20"/>
  <c r="F27" i="19" s="1"/>
  <c r="I51" i="20"/>
  <c r="M43" i="20"/>
  <c r="C21" i="19" s="1"/>
  <c r="E18" i="18" s="1"/>
  <c r="S25" i="20"/>
  <c r="E17" i="19" s="1"/>
  <c r="S18" i="20"/>
  <c r="E13" i="19" s="1"/>
  <c r="J24" i="18"/>
  <c r="J23" i="18"/>
  <c r="F22" i="18"/>
  <c r="F20" i="18"/>
  <c r="M50" i="17"/>
  <c r="C25" i="16" s="1"/>
  <c r="S43" i="17"/>
  <c r="E21" i="16" s="1"/>
  <c r="L25" i="17"/>
  <c r="M43" i="17"/>
  <c r="C21" i="16" s="1"/>
  <c r="E18" i="15" s="1"/>
  <c r="M25" i="17"/>
  <c r="C17" i="16" s="1"/>
  <c r="E17" i="15" s="1"/>
  <c r="V51" i="17"/>
  <c r="F27" i="16" s="1"/>
  <c r="H50" i="17"/>
  <c r="H43" i="17"/>
  <c r="M18" i="17"/>
  <c r="I18" i="17"/>
  <c r="D13" i="16" s="1"/>
  <c r="F16" i="15" s="1"/>
  <c r="F23" i="15" s="1"/>
  <c r="G43" i="17"/>
  <c r="G25" i="17"/>
  <c r="G18" i="17"/>
  <c r="I50" i="17"/>
  <c r="D25" i="16" s="1"/>
  <c r="L43" i="17"/>
  <c r="B21" i="16" s="1"/>
  <c r="D18" i="15" s="1"/>
  <c r="S51" i="17"/>
  <c r="E27" i="16" s="1"/>
  <c r="L50" i="17"/>
  <c r="B25" i="16" s="1"/>
  <c r="I43" i="17"/>
  <c r="D21" i="16" s="1"/>
  <c r="F18" i="15" s="1"/>
  <c r="J24" i="15" s="1"/>
  <c r="I25" i="17"/>
  <c r="D17" i="16" s="1"/>
  <c r="F17" i="15" s="1"/>
  <c r="M51" i="17"/>
  <c r="C27" i="16" s="1"/>
  <c r="F22" i="15"/>
  <c r="M25" i="14"/>
  <c r="C17" i="13" s="1"/>
  <c r="S25" i="14"/>
  <c r="E17" i="13" s="1"/>
  <c r="S18" i="14"/>
  <c r="E13" i="13" s="1"/>
  <c r="E18" i="12"/>
  <c r="H25" i="14"/>
  <c r="H18" i="14"/>
  <c r="G43" i="14"/>
  <c r="G25" i="14"/>
  <c r="G18" i="14"/>
  <c r="I50" i="14"/>
  <c r="D25" i="13" s="1"/>
  <c r="L43" i="14"/>
  <c r="B21" i="13" s="1"/>
  <c r="D18" i="12" s="1"/>
  <c r="I25" i="14"/>
  <c r="D17" i="13" s="1"/>
  <c r="F17" i="12" s="1"/>
  <c r="F22" i="12" s="1"/>
  <c r="L50" i="14"/>
  <c r="B25" i="13" s="1"/>
  <c r="I43" i="14"/>
  <c r="D21" i="13" s="1"/>
  <c r="F18" i="12" s="1"/>
  <c r="L25" i="14"/>
  <c r="B17" i="13" s="1"/>
  <c r="D17" i="12" s="1"/>
  <c r="E17" i="12"/>
  <c r="F23" i="12"/>
  <c r="J23" i="12"/>
  <c r="M25" i="11"/>
  <c r="C17" i="10" s="1"/>
  <c r="E17" i="9" s="1"/>
  <c r="S25" i="11"/>
  <c r="E17" i="10" s="1"/>
  <c r="S18" i="11"/>
  <c r="E13" i="10" s="1"/>
  <c r="H51" i="11"/>
  <c r="H25" i="11"/>
  <c r="H18" i="11"/>
  <c r="G43" i="11"/>
  <c r="G25" i="11"/>
  <c r="G18" i="11"/>
  <c r="I50" i="11"/>
  <c r="D25" i="10" s="1"/>
  <c r="L43" i="11"/>
  <c r="B21" i="10" s="1"/>
  <c r="D18" i="9" s="1"/>
  <c r="I25" i="11"/>
  <c r="D17" i="10" s="1"/>
  <c r="F17" i="9" s="1"/>
  <c r="F23" i="9" s="1"/>
  <c r="M51" i="11"/>
  <c r="C27" i="10" s="1"/>
  <c r="L50" i="11"/>
  <c r="B25" i="10" s="1"/>
  <c r="I43" i="11"/>
  <c r="D21" i="10" s="1"/>
  <c r="F18" i="9" s="1"/>
  <c r="L25" i="11"/>
  <c r="B17" i="10" s="1"/>
  <c r="D17" i="9" s="1"/>
  <c r="F20" i="9"/>
  <c r="I50" i="8"/>
  <c r="D25" i="7" s="1"/>
  <c r="I43" i="8"/>
  <c r="D21" i="7" s="1"/>
  <c r="F18" i="6" s="1"/>
  <c r="I25" i="8"/>
  <c r="D17" i="7" s="1"/>
  <c r="F17" i="6" s="1"/>
  <c r="L50" i="8"/>
  <c r="B25" i="7" s="1"/>
  <c r="H50" i="8"/>
  <c r="I18" i="8"/>
  <c r="D13" i="7" s="1"/>
  <c r="F16" i="6" s="1"/>
  <c r="J23" i="6" s="1"/>
  <c r="G50" i="8"/>
  <c r="L18" i="8"/>
  <c r="H18" i="8"/>
  <c r="M50" i="8"/>
  <c r="C25" i="7" s="1"/>
  <c r="M43" i="8"/>
  <c r="C21" i="7" s="1"/>
  <c r="E18" i="6" s="1"/>
  <c r="M25" i="8"/>
  <c r="V51" i="8"/>
  <c r="F27" i="7" s="1"/>
  <c r="I51" i="8"/>
  <c r="L43" i="8"/>
  <c r="B21" i="7" s="1"/>
  <c r="D18" i="6" s="1"/>
  <c r="J24" i="6"/>
  <c r="F20" i="6"/>
  <c r="I50" i="5"/>
  <c r="D25" i="4" s="1"/>
  <c r="L43" i="5"/>
  <c r="B21" i="4" s="1"/>
  <c r="D18" i="3" s="1"/>
  <c r="D18" i="2" s="1"/>
  <c r="I25" i="5"/>
  <c r="D17" i="4" s="1"/>
  <c r="F17" i="3" s="1"/>
  <c r="F17" i="2" s="1"/>
  <c r="L50" i="5"/>
  <c r="B25" i="4" s="1"/>
  <c r="I43" i="5"/>
  <c r="D21" i="4" s="1"/>
  <c r="F18" i="3" s="1"/>
  <c r="F18" i="2" s="1"/>
  <c r="L25" i="5"/>
  <c r="B17" i="4" s="1"/>
  <c r="D17" i="3" s="1"/>
  <c r="H50" i="5"/>
  <c r="H43" i="5"/>
  <c r="M18" i="5"/>
  <c r="I18" i="5"/>
  <c r="D13" i="4" s="1"/>
  <c r="F16" i="3" s="1"/>
  <c r="F16" i="2" s="1"/>
  <c r="F20" i="2" s="1"/>
  <c r="L18" i="5"/>
  <c r="M50" i="5"/>
  <c r="C25" i="4" s="1"/>
  <c r="S43" i="5"/>
  <c r="E21" i="4" s="1"/>
  <c r="M25" i="5"/>
  <c r="C17" i="4" s="1"/>
  <c r="E17" i="3" s="1"/>
  <c r="V51" i="5"/>
  <c r="F27" i="4" s="1"/>
  <c r="I51" i="5"/>
  <c r="M43" i="5"/>
  <c r="C21" i="4" s="1"/>
  <c r="E18" i="3" s="1"/>
  <c r="E18" i="2" s="1"/>
  <c r="S25" i="5"/>
  <c r="E17" i="4" s="1"/>
  <c r="S18" i="5"/>
  <c r="E13" i="4" s="1"/>
  <c r="D27" i="4" l="1"/>
  <c r="B7" i="1"/>
  <c r="J24" i="9"/>
  <c r="F24" i="12"/>
  <c r="L51" i="14"/>
  <c r="B27" i="13" s="1"/>
  <c r="J22" i="12"/>
  <c r="M51" i="14"/>
  <c r="C27" i="13" s="1"/>
  <c r="H51" i="14"/>
  <c r="F24" i="15"/>
  <c r="D27" i="19"/>
  <c r="B12" i="1"/>
  <c r="D27" i="7"/>
  <c r="B8" i="1"/>
  <c r="D27" i="22"/>
  <c r="B13" i="1"/>
  <c r="C13" i="22"/>
  <c r="E16" i="21" s="1"/>
  <c r="H51" i="23"/>
  <c r="S51" i="23"/>
  <c r="E27" i="22" s="1"/>
  <c r="B13" i="22"/>
  <c r="D16" i="21" s="1"/>
  <c r="G51" i="23"/>
  <c r="J24" i="21"/>
  <c r="F22" i="21"/>
  <c r="J26" i="21" s="1"/>
  <c r="L51" i="23"/>
  <c r="B27" i="22" s="1"/>
  <c r="M51" i="23"/>
  <c r="C27" i="22" s="1"/>
  <c r="B17" i="19"/>
  <c r="D17" i="18" s="1"/>
  <c r="G51" i="20"/>
  <c r="S51" i="20"/>
  <c r="E27" i="19" s="1"/>
  <c r="J22" i="18"/>
  <c r="F24" i="18"/>
  <c r="C17" i="19"/>
  <c r="E17" i="18" s="1"/>
  <c r="H51" i="20"/>
  <c r="M51" i="20"/>
  <c r="C27" i="19" s="1"/>
  <c r="F23" i="18"/>
  <c r="C13" i="16"/>
  <c r="E16" i="15" s="1"/>
  <c r="H51" i="17"/>
  <c r="B17" i="16"/>
  <c r="D17" i="15" s="1"/>
  <c r="D17" i="2" s="1"/>
  <c r="G51" i="17"/>
  <c r="J23" i="15"/>
  <c r="F20" i="15"/>
  <c r="J22" i="15"/>
  <c r="J26" i="15" s="1"/>
  <c r="I51" i="17"/>
  <c r="L51" i="17"/>
  <c r="B27" i="16" s="1"/>
  <c r="F20" i="12"/>
  <c r="J24" i="12"/>
  <c r="I51" i="14"/>
  <c r="G51" i="14"/>
  <c r="S51" i="14"/>
  <c r="E27" i="13" s="1"/>
  <c r="J26" i="12"/>
  <c r="J23" i="9"/>
  <c r="L51" i="11"/>
  <c r="B27" i="10" s="1"/>
  <c r="I51" i="11"/>
  <c r="F22" i="9"/>
  <c r="F24" i="9"/>
  <c r="G51" i="11"/>
  <c r="J22" i="9"/>
  <c r="J26" i="9" s="1"/>
  <c r="S51" i="11"/>
  <c r="E27" i="10" s="1"/>
  <c r="C17" i="7"/>
  <c r="E17" i="6" s="1"/>
  <c r="E17" i="2" s="1"/>
  <c r="H51" i="8"/>
  <c r="B13" i="7"/>
  <c r="D16" i="6" s="1"/>
  <c r="G51" i="8"/>
  <c r="F23" i="6"/>
  <c r="F22" i="6"/>
  <c r="J22" i="6"/>
  <c r="F24" i="6"/>
  <c r="L51" i="8"/>
  <c r="B27" i="7" s="1"/>
  <c r="M51" i="8"/>
  <c r="C27" i="7" s="1"/>
  <c r="C13" i="4"/>
  <c r="E16" i="3" s="1"/>
  <c r="E16" i="2" s="1"/>
  <c r="H51" i="5"/>
  <c r="S51" i="5"/>
  <c r="E27" i="4" s="1"/>
  <c r="B13" i="4"/>
  <c r="D16" i="3" s="1"/>
  <c r="D16" i="2" s="1"/>
  <c r="G51" i="5"/>
  <c r="J23" i="3"/>
  <c r="J23" i="2" s="1"/>
  <c r="F22" i="3"/>
  <c r="F22" i="2" s="1"/>
  <c r="J24" i="3"/>
  <c r="J24" i="2" s="1"/>
  <c r="F23" i="3"/>
  <c r="F23" i="2" s="1"/>
  <c r="F24" i="3"/>
  <c r="F24" i="2" s="1"/>
  <c r="F20" i="3"/>
  <c r="J22" i="3"/>
  <c r="J22" i="2" s="1"/>
  <c r="J26" i="2" s="1"/>
  <c r="J28" i="2" s="1"/>
  <c r="L51" i="5"/>
  <c r="B27" i="4" s="1"/>
  <c r="M51" i="5"/>
  <c r="C27" i="4" s="1"/>
  <c r="J28" i="15" l="1"/>
  <c r="C11" i="1"/>
  <c r="J26" i="6"/>
  <c r="J28" i="12"/>
  <c r="C10" i="1"/>
  <c r="D27" i="16"/>
  <c r="B11" i="1"/>
  <c r="G11" i="1" s="1"/>
  <c r="J28" i="9"/>
  <c r="C9" i="1"/>
  <c r="D27" i="10"/>
  <c r="B9" i="1"/>
  <c r="G9" i="1" s="1"/>
  <c r="D27" i="13"/>
  <c r="B10" i="1"/>
  <c r="G10" i="1" s="1"/>
  <c r="J28" i="21"/>
  <c r="I29" i="21" s="1"/>
  <c r="J29" i="21" s="1"/>
  <c r="J31" i="21" s="1"/>
  <c r="C13" i="1"/>
  <c r="G13" i="1" s="1"/>
  <c r="J26" i="18"/>
  <c r="I29" i="15"/>
  <c r="J29" i="15" s="1"/>
  <c r="J31" i="15" s="1"/>
  <c r="I29" i="12"/>
  <c r="J29" i="12" s="1"/>
  <c r="J31" i="12" s="1"/>
  <c r="I29" i="9"/>
  <c r="J29" i="9" s="1"/>
  <c r="J31" i="9" s="1"/>
  <c r="J26" i="3"/>
  <c r="J28" i="3" l="1"/>
  <c r="C7" i="1"/>
  <c r="J28" i="6"/>
  <c r="I29" i="6" s="1"/>
  <c r="J29" i="6" s="1"/>
  <c r="J31" i="6" s="1"/>
  <c r="C8" i="1"/>
  <c r="G8" i="1" s="1"/>
  <c r="J28" i="18"/>
  <c r="I29" i="18" s="1"/>
  <c r="J29" i="18" s="1"/>
  <c r="J31" i="18" s="1"/>
  <c r="C12" i="1"/>
  <c r="G12" i="1" s="1"/>
  <c r="B14" i="1"/>
  <c r="I29" i="3"/>
  <c r="J29" i="3" s="1"/>
  <c r="J31" i="3" s="1"/>
  <c r="C14" i="1" l="1"/>
  <c r="G7" i="1"/>
  <c r="G14" i="1" s="1"/>
  <c r="B15" i="1" l="1"/>
  <c r="I29" i="2" l="1"/>
  <c r="J29" i="2" s="1"/>
  <c r="G15" i="1"/>
  <c r="B16" i="1"/>
  <c r="G16" i="1" l="1"/>
  <c r="G17" i="1" s="1"/>
  <c r="I30" i="2"/>
  <c r="J30" i="2" s="1"/>
  <c r="J31" i="2" s="1"/>
</calcChain>
</file>

<file path=xl/sharedStrings.xml><?xml version="1.0" encoding="utf-8"?>
<sst xmlns="http://schemas.openxmlformats.org/spreadsheetml/2006/main" count="1449" uniqueCount="152">
  <si>
    <t>Rekapitulácia rozpočtu</t>
  </si>
  <si>
    <t>Stavba Zákazka Výmena svietidiel v MŠ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</si>
  <si>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</si>
  <si>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</si>
  <si>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</si>
  <si>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</si>
  <si>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</si>
  <si>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</si>
  <si>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</si>
  <si>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</si>
  <si>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</si>
  <si>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</si>
  <si>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ELI - MŠ PČĽ 11</t>
  </si>
  <si>
    <t>ELI - MŠ Zupková 37</t>
  </si>
  <si>
    <t>ELI - MŠ Ovručská 14</t>
  </si>
  <si>
    <t>ELI - MŠ Jaltská</t>
  </si>
  <si>
    <t>ELI - MŠ Lidické námestie 18</t>
  </si>
  <si>
    <t>ELI - MŠ Denešova 53</t>
  </si>
  <si>
    <t>ELI - MŠ Cottbuska 34</t>
  </si>
  <si>
    <t>Krycí list rozpočtu</t>
  </si>
  <si>
    <t xml:space="preserve">Stavba Zákazka Výmena svietidiel v MŠ </t>
  </si>
  <si>
    <t xml:space="preserve">Miesto:  </t>
  </si>
  <si>
    <t>Objekt ELI - MŠ PČĽ 11</t>
  </si>
  <si>
    <t xml:space="preserve">Ks: </t>
  </si>
  <si>
    <t xml:space="preserve">Zákazka: </t>
  </si>
  <si>
    <t>Spracoval: Tomko</t>
  </si>
  <si>
    <t xml:space="preserve">Dňa </t>
  </si>
  <si>
    <t>28.10.2020</t>
  </si>
  <si>
    <t>Odberateľ: Mesto Košice, Trieda SNP 48/A, 040 11 Košice</t>
  </si>
  <si>
    <t xml:space="preserve">Projektant: 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</si>
  <si>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</si>
  <si>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</si>
  <si>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</si>
  <si>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</si>
  <si>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</si>
  <si>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</si>
  <si>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</si>
  <si>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</si>
  <si>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</si>
  <si>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</si>
  <si>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</si>
  <si>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</si>
  <si>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</si>
  <si>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</si>
  <si>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</si>
  <si>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</si>
  <si>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</si>
  <si>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</si>
  <si>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</si>
  <si>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</si>
  <si>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</si>
  <si>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</si>
  <si>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</si>
  <si>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</si>
  <si>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</si>
  <si>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</si>
  <si>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</si>
  <si>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</si>
  <si>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</si>
  <si>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</si>
  <si>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</si>
  <si>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</si>
  <si>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</si>
  <si>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</si>
  <si>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</si>
  <si>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</si>
  <si>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</si>
  <si>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</si>
  <si>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</si>
  <si>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</si>
  <si>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</si>
  <si>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28.10.2020</t>
  </si>
  <si>
    <t>Prehľad rozpočtových nákladov</t>
  </si>
  <si>
    <t>Práce HSV</t>
  </si>
  <si>
    <t>POVRCHOVÉ ÚPRAVY</t>
  </si>
  <si>
    <t>PRESUNY HMÔT</t>
  </si>
  <si>
    <t>Práce PSV</t>
  </si>
  <si>
    <t>MAĽBY</t>
  </si>
  <si>
    <t>Montážne práce</t>
  </si>
  <si>
    <t>M-21 ELEKTROMONTÁŽE</t>
  </si>
  <si>
    <t>HZS ZA SKÚŠKY A REVÍZIE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</si>
  <si>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</si>
  <si>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</si>
  <si>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</si>
  <si>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</si>
  <si>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</si>
  <si>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</si>
  <si>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</si>
  <si>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</si>
  <si>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</si>
  <si>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</si>
  <si>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</si>
  <si>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</si>
  <si>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Tomko</t>
  </si>
  <si>
    <t xml:space="preserve">Dátum: </t>
  </si>
  <si>
    <t xml:space="preserve">Zákazka Zákazka Výmena svietidiel v MŠ </t>
  </si>
  <si>
    <t xml:space="preserve"> 14/C 1</t>
  </si>
  <si>
    <t xml:space="preserve"> 611401111</t>
  </si>
  <si>
    <t>Oprava omietky stropov plochy do 0,09 m2</t>
  </si>
  <si>
    <t>kus</t>
  </si>
  <si>
    <t xml:space="preserve"> 999281111</t>
  </si>
  <si>
    <t>Presun hmôt pre opravy a údržbu v objektoch do výšky 25 m</t>
  </si>
  <si>
    <t>t</t>
  </si>
  <si>
    <t>784/C 1</t>
  </si>
  <si>
    <t xml:space="preserve"> 784422911</t>
  </si>
  <si>
    <t>Maľba pôvodne maľovaného povrchu vápenná základná dvojnásobná s hladkým obrúsením podkladu v miestnosti výšky do 3,8 m</t>
  </si>
  <si>
    <t>m2</t>
  </si>
  <si>
    <t>921/M21</t>
  </si>
  <si>
    <t xml:space="preserve"> 210011310</t>
  </si>
  <si>
    <t>Osadenie polyamidovej príchytky do muriva z tvrdého kameňa, jednoduchého betónu a železobetónu HM 8</t>
  </si>
  <si>
    <t>S/S20</t>
  </si>
  <si>
    <t xml:space="preserve"> 2830403500</t>
  </si>
  <si>
    <t>Hmoždinka klasická 8 mm typ: T8-PA</t>
  </si>
  <si>
    <t>R/R 0</t>
  </si>
  <si>
    <t xml:space="preserve"> 213290040</t>
  </si>
  <si>
    <t>Demontáž a ekologická likvidácia jestvujúcej elektroinštalácie (svietidlá,lišty)</t>
  </si>
  <si>
    <t xml:space="preserve">hod </t>
  </si>
  <si>
    <t xml:space="preserve"> 210010453</t>
  </si>
  <si>
    <t>Krabica krabica s krytím IP 54 - vrátane zapoj. vodičov</t>
  </si>
  <si>
    <t>S/S30</t>
  </si>
  <si>
    <t xml:space="preserve"> 3450930500</t>
  </si>
  <si>
    <t>krabica IP54 75x75x40 E125-100, E125-100</t>
  </si>
  <si>
    <t xml:space="preserve"> 3410107390</t>
  </si>
  <si>
    <t>Svorka WAGO 273-104  3x2,5mm</t>
  </si>
  <si>
    <t xml:space="preserve"> 210200131</t>
  </si>
  <si>
    <t xml:space="preserve"> 3480723770</t>
  </si>
  <si>
    <t xml:space="preserve"> 354165650602</t>
  </si>
  <si>
    <t>ILLY plastic distance accessories GXPS139</t>
  </si>
  <si>
    <t xml:space="preserve"> 3480723760</t>
  </si>
  <si>
    <t>Svietidlo stroné IP 44, VT - 8066SQ LED 1x25W 4000K, 2000lm, STR-RD,O330,VT</t>
  </si>
  <si>
    <t xml:space="preserve"> 3410107385</t>
  </si>
  <si>
    <t>Svorka WAGO 2273-203,3x0,5-2,5</t>
  </si>
  <si>
    <t xml:space="preserve"> 213280060</t>
  </si>
  <si>
    <t xml:space="preserve">PPV (pomocné a podružné výkony)                                                 </t>
  </si>
  <si>
    <t xml:space="preserve"> %</t>
  </si>
  <si>
    <t>HZS/HZS</t>
  </si>
  <si>
    <t xml:space="preserve"> HZS000214</t>
  </si>
  <si>
    <t>Revízia</t>
  </si>
  <si>
    <t>hod</t>
  </si>
  <si>
    <t>Objekt ELI - MŠ Zupková 37</t>
  </si>
  <si>
    <t>Objekt ELI - MŠ Ovručská 14</t>
  </si>
  <si>
    <t>Objekt ELI - MŠ Jaltská</t>
  </si>
  <si>
    <t>Objekt ELI - MŠ Lidické námestie 18</t>
  </si>
  <si>
    <t>Objekt ELI - MŠ Denešova 53</t>
  </si>
  <si>
    <t>Objekt ELI - MŠ Cottbuska 34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</si>
  <si>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</si>
  <si>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</si>
  <si>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</si>
  <si>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</si>
  <si>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</si>
  <si>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Svietidlá ILLY 42W IP20 GXPS131 4000k, 4400lm </t>
  </si>
  <si>
    <t xml:space="preserve">Svietidlo LED stropné interierové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</si>
</sst>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0" fontId="12" fillId="0" borderId="0" xfId="0" applyFont="1"/>
    <xf numFmtId="166" fontId="12" fillId="0" borderId="0" xfId="0" applyNumberFormat="1" applyFont="1"/>
    <xf numFmtId="166" fontId="13" fillId="0" borderId="0" xfId="0" applyNumberFormat="1" applyFont="1"/>
    <xf numFmtId="166" fontId="4" fillId="0" borderId="0" xfId="0" applyNumberFormat="1" applyFont="1"/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left" wrapText="1"/>
    </xf>
    <xf numFmtId="0" fontId="15" fillId="0" borderId="0" xfId="0" applyFont="1"/>
    <xf numFmtId="166" fontId="15" fillId="0" borderId="0" xfId="0" applyNumberFormat="1" applyFont="1"/>
    <xf numFmtId="166" fontId="16" fillId="0" borderId="0" xfId="0" applyNumberFormat="1" applyFont="1"/>
    <xf numFmtId="0" fontId="18" fillId="0" borderId="0" xfId="0" applyFont="1"/>
    <xf numFmtId="0" fontId="19" fillId="0" borderId="94" xfId="0" applyFont="1" applyBorder="1"/>
    <xf numFmtId="166" fontId="19" fillId="0" borderId="94" xfId="0" applyNumberFormat="1" applyFont="1" applyBorder="1"/>
    <xf numFmtId="164" fontId="19" fillId="0" borderId="94" xfId="0" applyNumberFormat="1" applyFont="1" applyBorder="1"/>
    <xf numFmtId="0" fontId="20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workbookViewId="0"/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204" t="s">
        <v>1</v>
      </c>
      <c r="B3" s="204"/>
      <c r="C3" s="204"/>
      <c r="D3" s="204"/>
      <c r="E3" s="204"/>
      <c r="F3" s="7" t="s">
        <v>3</v>
      </c>
      <c r="G3" s="7" t="s">
        <v>4</v>
      </c>
    </row>
    <row r="4" spans="1:26" x14ac:dyDescent="0.25">
      <c r="A4" s="204"/>
      <c r="B4" s="204"/>
      <c r="C4" s="204"/>
      <c r="D4" s="204"/>
      <c r="E4" s="204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90" t="s">
        <v>12</v>
      </c>
      <c r="B7" s="191">
        <f>'SO 6805'!I51-Rekapitulácia!D7</f>
        <v>0</v>
      </c>
      <c r="C7" s="191">
        <f>'Kryci_list 6805'!J26</f>
        <v>0</v>
      </c>
      <c r="D7" s="191">
        <v>0</v>
      </c>
      <c r="E7" s="191">
        <f>'Kryci_list 6805'!J17</f>
        <v>0</v>
      </c>
      <c r="F7" s="191">
        <v>0</v>
      </c>
      <c r="G7" s="191">
        <f t="shared" ref="G7:G13" si="0">B7+C7+D7+E7+F7</f>
        <v>0</v>
      </c>
      <c r="K7">
        <f>'SO 6805'!K51</f>
        <v>0</v>
      </c>
      <c r="Q7">
        <v>30.126000000000001</v>
      </c>
    </row>
    <row r="8" spans="1:26" x14ac:dyDescent="0.25">
      <c r="A8" s="190" t="s">
        <v>13</v>
      </c>
      <c r="B8" s="191">
        <f>'SO 6806'!I51-Rekapitulácia!D8</f>
        <v>0</v>
      </c>
      <c r="C8" s="191">
        <f>'Kryci_list 6806'!J26</f>
        <v>0</v>
      </c>
      <c r="D8" s="191">
        <v>0</v>
      </c>
      <c r="E8" s="191">
        <f>'Kryci_list 6806'!J17</f>
        <v>0</v>
      </c>
      <c r="F8" s="191">
        <v>0</v>
      </c>
      <c r="G8" s="191">
        <f t="shared" si="0"/>
        <v>0</v>
      </c>
      <c r="K8">
        <f>'SO 6806'!K51</f>
        <v>0</v>
      </c>
      <c r="Q8">
        <v>30.126000000000001</v>
      </c>
    </row>
    <row r="9" spans="1:26" x14ac:dyDescent="0.25">
      <c r="A9" s="190" t="s">
        <v>14</v>
      </c>
      <c r="B9" s="191">
        <f>'SO 6807'!I51-Rekapitulácia!D9</f>
        <v>0</v>
      </c>
      <c r="C9" s="191">
        <f>'Kryci_list 6807'!J26</f>
        <v>0</v>
      </c>
      <c r="D9" s="191">
        <v>0</v>
      </c>
      <c r="E9" s="191">
        <f>'Kryci_list 6807'!J17</f>
        <v>0</v>
      </c>
      <c r="F9" s="191">
        <v>0</v>
      </c>
      <c r="G9" s="191">
        <f t="shared" si="0"/>
        <v>0</v>
      </c>
      <c r="K9">
        <f>'SO 6807'!K51</f>
        <v>0</v>
      </c>
      <c r="Q9">
        <v>30.126000000000001</v>
      </c>
    </row>
    <row r="10" spans="1:26" x14ac:dyDescent="0.25">
      <c r="A10" s="190" t="s">
        <v>15</v>
      </c>
      <c r="B10" s="191">
        <f>'SO 6808'!I51-Rekapitulácia!D10</f>
        <v>0</v>
      </c>
      <c r="C10" s="191">
        <f>'Kryci_list 6808'!J26</f>
        <v>0</v>
      </c>
      <c r="D10" s="191">
        <v>0</v>
      </c>
      <c r="E10" s="191">
        <f>'Kryci_list 6808'!J17</f>
        <v>0</v>
      </c>
      <c r="F10" s="191">
        <v>0</v>
      </c>
      <c r="G10" s="191">
        <f t="shared" si="0"/>
        <v>0</v>
      </c>
      <c r="K10">
        <f>'SO 6808'!K51</f>
        <v>0</v>
      </c>
      <c r="Q10">
        <v>30.126000000000001</v>
      </c>
    </row>
    <row r="11" spans="1:26" x14ac:dyDescent="0.25">
      <c r="A11" s="190" t="s">
        <v>16</v>
      </c>
      <c r="B11" s="191">
        <f>'SO 6809'!I51-Rekapitulácia!D11</f>
        <v>0</v>
      </c>
      <c r="C11" s="191">
        <f>'Kryci_list 6809'!J26</f>
        <v>0</v>
      </c>
      <c r="D11" s="191">
        <v>0</v>
      </c>
      <c r="E11" s="191">
        <f>'Kryci_list 6809'!J17</f>
        <v>0</v>
      </c>
      <c r="F11" s="191">
        <v>0</v>
      </c>
      <c r="G11" s="191">
        <f t="shared" si="0"/>
        <v>0</v>
      </c>
      <c r="K11">
        <f>'SO 6809'!K51</f>
        <v>0</v>
      </c>
      <c r="Q11">
        <v>30.126000000000001</v>
      </c>
    </row>
    <row r="12" spans="1:26" x14ac:dyDescent="0.25">
      <c r="A12" s="190" t="s">
        <v>17</v>
      </c>
      <c r="B12" s="191">
        <f>'SO 6810'!I51-Rekapitulácia!D12</f>
        <v>0</v>
      </c>
      <c r="C12" s="191">
        <f>'Kryci_list 6810'!J26</f>
        <v>0</v>
      </c>
      <c r="D12" s="191">
        <v>0</v>
      </c>
      <c r="E12" s="191">
        <f>'Kryci_list 6810'!J17</f>
        <v>0</v>
      </c>
      <c r="F12" s="191">
        <v>0</v>
      </c>
      <c r="G12" s="191">
        <f t="shared" si="0"/>
        <v>0</v>
      </c>
      <c r="K12">
        <f>'SO 6810'!K51</f>
        <v>0</v>
      </c>
      <c r="Q12">
        <v>30.126000000000001</v>
      </c>
    </row>
    <row r="13" spans="1:26" x14ac:dyDescent="0.25">
      <c r="A13" s="61" t="s">
        <v>18</v>
      </c>
      <c r="B13" s="67">
        <f>'SO 6811'!I51-Rekapitulácia!D13</f>
        <v>0</v>
      </c>
      <c r="C13" s="67">
        <f>'Kryci_list 6811'!J26</f>
        <v>0</v>
      </c>
      <c r="D13" s="67">
        <v>0</v>
      </c>
      <c r="E13" s="67">
        <f>'Kryci_list 6811'!J17</f>
        <v>0</v>
      </c>
      <c r="F13" s="67">
        <v>0</v>
      </c>
      <c r="G13" s="67">
        <f t="shared" si="0"/>
        <v>0</v>
      </c>
      <c r="K13">
        <f>'SO 6811'!K51</f>
        <v>0</v>
      </c>
      <c r="Q13">
        <v>30.126000000000001</v>
      </c>
    </row>
    <row r="14" spans="1:26" x14ac:dyDescent="0.25">
      <c r="A14" s="197" t="s">
        <v>145</v>
      </c>
      <c r="B14" s="198">
        <f>SUM(B7:B13)</f>
        <v>0</v>
      </c>
      <c r="C14" s="198">
        <f>SUM(C7:C13)</f>
        <v>0</v>
      </c>
      <c r="D14" s="198">
        <f>SUM(D7:D13)</f>
        <v>0</v>
      </c>
      <c r="E14" s="198">
        <f>SUM(E7:E13)</f>
        <v>0</v>
      </c>
      <c r="F14" s="198">
        <f>SUM(F7:F13)</f>
        <v>0</v>
      </c>
      <c r="G14" s="198">
        <f>SUM(G7:G13)-SUM(Z7:Z13)</f>
        <v>0</v>
      </c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95" t="s">
        <v>146</v>
      </c>
      <c r="B15" s="196">
        <f>G14-SUM(Rekapitulácia!K7:'Rekapitulácia'!K13)*1</f>
        <v>0</v>
      </c>
      <c r="C15" s="196"/>
      <c r="D15" s="196"/>
      <c r="E15" s="196"/>
      <c r="F15" s="196"/>
      <c r="G15" s="196">
        <f>ROUND(((ROUND(B15,2)*20)/100),2)*1</f>
        <v>0</v>
      </c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5" t="s">
        <v>147</v>
      </c>
      <c r="B16" s="193">
        <f>(G14-B15)</f>
        <v>0</v>
      </c>
      <c r="C16" s="193"/>
      <c r="D16" s="193"/>
      <c r="E16" s="193"/>
      <c r="F16" s="193"/>
      <c r="G16" s="193">
        <f>ROUND(((ROUND(B16,2)*0)/100),2)</f>
        <v>0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5" t="s">
        <v>148</v>
      </c>
      <c r="B17" s="193"/>
      <c r="C17" s="193"/>
      <c r="D17" s="193"/>
      <c r="E17" s="193"/>
      <c r="F17" s="193"/>
      <c r="G17" s="193">
        <f>SUM(G14:G16)</f>
        <v>0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0"/>
      <c r="B18" s="194"/>
      <c r="C18" s="194"/>
      <c r="D18" s="194"/>
      <c r="E18" s="194"/>
      <c r="F18" s="194"/>
      <c r="G18" s="194"/>
    </row>
    <row r="19" spans="1:26" x14ac:dyDescent="0.25">
      <c r="A19" s="10"/>
      <c r="B19" s="194"/>
      <c r="C19" s="194"/>
      <c r="D19" s="194"/>
      <c r="E19" s="194"/>
      <c r="F19" s="194"/>
      <c r="G19" s="194"/>
    </row>
    <row r="20" spans="1:26" x14ac:dyDescent="0.25">
      <c r="A20" s="10"/>
      <c r="B20" s="194"/>
      <c r="C20" s="194"/>
      <c r="D20" s="194"/>
      <c r="E20" s="194"/>
      <c r="F20" s="194"/>
      <c r="G20" s="194"/>
    </row>
    <row r="21" spans="1:26" x14ac:dyDescent="0.25">
      <c r="A21" s="10"/>
      <c r="B21" s="194"/>
      <c r="C21" s="194"/>
      <c r="D21" s="194"/>
      <c r="E21" s="194"/>
      <c r="F21" s="194"/>
      <c r="G21" s="194"/>
    </row>
    <row r="22" spans="1:26" x14ac:dyDescent="0.25">
      <c r="A22" s="10"/>
      <c r="B22" s="194"/>
      <c r="C22" s="194"/>
      <c r="D22" s="194"/>
      <c r="E22" s="194"/>
      <c r="F22" s="194"/>
      <c r="G22" s="194"/>
    </row>
    <row r="23" spans="1:26" x14ac:dyDescent="0.25">
      <c r="A23" s="10"/>
      <c r="B23" s="194"/>
      <c r="C23" s="194"/>
      <c r="D23" s="194"/>
      <c r="E23" s="194"/>
      <c r="F23" s="194"/>
      <c r="G23" s="194"/>
    </row>
    <row r="24" spans="1:26" x14ac:dyDescent="0.25">
      <c r="A24" s="10"/>
      <c r="B24" s="194"/>
      <c r="C24" s="194"/>
      <c r="D24" s="194"/>
      <c r="E24" s="194"/>
      <c r="F24" s="194"/>
      <c r="G24" s="194"/>
    </row>
    <row r="25" spans="1:26" x14ac:dyDescent="0.25">
      <c r="A25" s="10"/>
      <c r="B25" s="194"/>
      <c r="C25" s="194"/>
      <c r="D25" s="194"/>
      <c r="E25" s="194"/>
      <c r="F25" s="194"/>
      <c r="G25" s="194"/>
    </row>
    <row r="26" spans="1:26" x14ac:dyDescent="0.25">
      <c r="A26" s="10"/>
      <c r="B26" s="194"/>
      <c r="C26" s="194"/>
      <c r="D26" s="194"/>
      <c r="E26" s="194"/>
      <c r="F26" s="194"/>
      <c r="G26" s="194"/>
    </row>
    <row r="27" spans="1:26" x14ac:dyDescent="0.25">
      <c r="A27" s="10"/>
      <c r="B27" s="194"/>
      <c r="C27" s="194"/>
      <c r="D27" s="194"/>
      <c r="E27" s="194"/>
      <c r="F27" s="194"/>
      <c r="G27" s="194"/>
    </row>
    <row r="28" spans="1:26" x14ac:dyDescent="0.25">
      <c r="A28" s="10"/>
      <c r="B28" s="194"/>
      <c r="C28" s="194"/>
      <c r="D28" s="194"/>
      <c r="E28" s="194"/>
      <c r="F28" s="194"/>
      <c r="G28" s="194"/>
    </row>
    <row r="29" spans="1:26" x14ac:dyDescent="0.25">
      <c r="A29" s="10"/>
      <c r="B29" s="194"/>
      <c r="C29" s="194"/>
      <c r="D29" s="194"/>
      <c r="E29" s="194"/>
      <c r="F29" s="194"/>
      <c r="G29" s="194"/>
    </row>
    <row r="30" spans="1:26" x14ac:dyDescent="0.25">
      <c r="A30" s="10"/>
      <c r="B30" s="194"/>
      <c r="C30" s="194"/>
      <c r="D30" s="194"/>
      <c r="E30" s="194"/>
      <c r="F30" s="194"/>
      <c r="G30" s="194"/>
    </row>
    <row r="31" spans="1:26" x14ac:dyDescent="0.25">
      <c r="A31" s="10"/>
      <c r="B31" s="194"/>
      <c r="C31" s="194"/>
      <c r="D31" s="194"/>
      <c r="E31" s="194"/>
      <c r="F31" s="194"/>
      <c r="G31" s="194"/>
    </row>
    <row r="32" spans="1:26" x14ac:dyDescent="0.25">
      <c r="A32" s="10"/>
      <c r="B32" s="194"/>
      <c r="C32" s="194"/>
      <c r="D32" s="194"/>
      <c r="E32" s="194"/>
      <c r="F32" s="194"/>
      <c r="G32" s="194"/>
    </row>
    <row r="33" spans="1:7" x14ac:dyDescent="0.25">
      <c r="A33" s="10"/>
      <c r="B33" s="194"/>
      <c r="C33" s="194"/>
      <c r="D33" s="194"/>
      <c r="E33" s="194"/>
      <c r="F33" s="194"/>
      <c r="G33" s="194"/>
    </row>
    <row r="34" spans="1:7" x14ac:dyDescent="0.25">
      <c r="A34" s="10"/>
      <c r="B34" s="194"/>
      <c r="C34" s="194"/>
      <c r="D34" s="194"/>
      <c r="E34" s="194"/>
      <c r="F34" s="194"/>
      <c r="G34" s="194"/>
    </row>
    <row r="35" spans="1:7" x14ac:dyDescent="0.25">
      <c r="A35" s="10"/>
      <c r="B35" s="194"/>
      <c r="C35" s="194"/>
      <c r="D35" s="194"/>
      <c r="E35" s="194"/>
      <c r="F35" s="194"/>
      <c r="G35" s="194"/>
    </row>
    <row r="36" spans="1:7" x14ac:dyDescent="0.25">
      <c r="A36" s="10"/>
      <c r="B36" s="194"/>
      <c r="C36" s="194"/>
      <c r="D36" s="194"/>
      <c r="E36" s="194"/>
      <c r="F36" s="194"/>
      <c r="G36" s="194"/>
    </row>
    <row r="37" spans="1:7" x14ac:dyDescent="0.25">
      <c r="A37" s="10"/>
      <c r="B37" s="194"/>
      <c r="C37" s="194"/>
      <c r="D37" s="194"/>
      <c r="E37" s="194"/>
      <c r="F37" s="194"/>
      <c r="G37" s="194"/>
    </row>
    <row r="38" spans="1:7" x14ac:dyDescent="0.25">
      <c r="A38" s="10"/>
      <c r="B38" s="194"/>
      <c r="C38" s="194"/>
      <c r="D38" s="194"/>
      <c r="E38" s="194"/>
      <c r="F38" s="194"/>
      <c r="G38" s="194"/>
    </row>
    <row r="39" spans="1:7" x14ac:dyDescent="0.25">
      <c r="A39" s="10"/>
      <c r="B39" s="194"/>
      <c r="C39" s="194"/>
      <c r="D39" s="194"/>
      <c r="E39" s="194"/>
      <c r="F39" s="194"/>
      <c r="G39" s="194"/>
    </row>
    <row r="40" spans="1:7" x14ac:dyDescent="0.25">
      <c r="A40" s="1"/>
      <c r="B40" s="141"/>
      <c r="C40" s="141"/>
      <c r="D40" s="141"/>
      <c r="E40" s="141"/>
      <c r="F40" s="141"/>
      <c r="G40" s="141"/>
    </row>
    <row r="41" spans="1:7" x14ac:dyDescent="0.25">
      <c r="A41" s="1"/>
      <c r="B41" s="141"/>
      <c r="C41" s="141"/>
      <c r="D41" s="141"/>
      <c r="E41" s="141"/>
      <c r="F41" s="141"/>
      <c r="G41" s="141"/>
    </row>
    <row r="42" spans="1:7" x14ac:dyDescent="0.25">
      <c r="A42" s="1"/>
      <c r="B42" s="141"/>
      <c r="C42" s="141"/>
      <c r="D42" s="141"/>
      <c r="E42" s="141"/>
      <c r="F42" s="141"/>
      <c r="G42" s="141"/>
    </row>
    <row r="43" spans="1:7" x14ac:dyDescent="0.25">
      <c r="A43" s="1"/>
      <c r="B43" s="141"/>
      <c r="C43" s="141"/>
      <c r="D43" s="141"/>
      <c r="E43" s="141"/>
      <c r="F43" s="141"/>
      <c r="G43" s="141"/>
    </row>
    <row r="44" spans="1:7" x14ac:dyDescent="0.25">
      <c r="A44" s="1"/>
      <c r="B44" s="141"/>
      <c r="C44" s="141"/>
      <c r="D44" s="141"/>
      <c r="E44" s="141"/>
      <c r="F44" s="141"/>
      <c r="G44" s="141"/>
    </row>
    <row r="45" spans="1:7" x14ac:dyDescent="0.25">
      <c r="A45" s="1"/>
      <c r="B45" s="141"/>
      <c r="C45" s="141"/>
      <c r="D45" s="141"/>
      <c r="E45" s="141"/>
      <c r="F45" s="141"/>
      <c r="G45" s="141"/>
    </row>
    <row r="46" spans="1:7" x14ac:dyDescent="0.25">
      <c r="A46" s="1"/>
      <c r="B46" s="141"/>
      <c r="C46" s="141"/>
      <c r="D46" s="141"/>
      <c r="E46" s="141"/>
      <c r="F46" s="141"/>
      <c r="G46" s="141"/>
    </row>
    <row r="47" spans="1:7" x14ac:dyDescent="0.25">
      <c r="A47" s="1"/>
      <c r="B47" s="141"/>
      <c r="C47" s="141"/>
      <c r="D47" s="141"/>
      <c r="E47" s="141"/>
      <c r="F47" s="141"/>
      <c r="G47" s="141"/>
    </row>
    <row r="48" spans="1:7" x14ac:dyDescent="0.25">
      <c r="A48" s="1"/>
      <c r="B48" s="141"/>
      <c r="C48" s="141"/>
      <c r="D48" s="141"/>
      <c r="E48" s="141"/>
      <c r="F48" s="141"/>
      <c r="G48" s="141"/>
    </row>
    <row r="49" spans="1:7" x14ac:dyDescent="0.25">
      <c r="A49" s="1"/>
      <c r="B49" s="141"/>
      <c r="C49" s="141"/>
      <c r="D49" s="141"/>
      <c r="E49" s="141"/>
      <c r="F49" s="141"/>
      <c r="G49" s="141"/>
    </row>
    <row r="50" spans="1:7" x14ac:dyDescent="0.25">
      <c r="A50" s="1"/>
      <c r="B50" s="141"/>
      <c r="C50" s="141"/>
      <c r="D50" s="141"/>
      <c r="E50" s="141"/>
      <c r="F50" s="141"/>
      <c r="G50" s="141"/>
    </row>
    <row r="51" spans="1:7" x14ac:dyDescent="0.25">
      <c r="B51" s="192"/>
      <c r="C51" s="192"/>
      <c r="D51" s="192"/>
      <c r="E51" s="192"/>
      <c r="F51" s="192"/>
      <c r="G51" s="192"/>
    </row>
    <row r="52" spans="1:7" x14ac:dyDescent="0.25">
      <c r="B52" s="192"/>
      <c r="C52" s="192"/>
      <c r="D52" s="192"/>
      <c r="E52" s="192"/>
      <c r="F52" s="192"/>
      <c r="G52" s="192"/>
    </row>
    <row r="53" spans="1:7" x14ac:dyDescent="0.25">
      <c r="B53" s="192"/>
      <c r="C53" s="192"/>
      <c r="D53" s="192"/>
      <c r="E53" s="192"/>
      <c r="F53" s="192"/>
      <c r="G53" s="192"/>
    </row>
    <row r="54" spans="1:7" x14ac:dyDescent="0.25">
      <c r="B54" s="192"/>
      <c r="C54" s="192"/>
      <c r="D54" s="192"/>
      <c r="E54" s="192"/>
      <c r="F54" s="192"/>
      <c r="G54" s="192"/>
    </row>
    <row r="55" spans="1:7" x14ac:dyDescent="0.25">
      <c r="B55" s="192"/>
      <c r="C55" s="192"/>
      <c r="D55" s="192"/>
      <c r="E55" s="192"/>
      <c r="F55" s="192"/>
      <c r="G55" s="192"/>
    </row>
    <row r="56" spans="1:7" x14ac:dyDescent="0.25">
      <c r="B56" s="192"/>
      <c r="C56" s="192"/>
      <c r="D56" s="192"/>
      <c r="E56" s="192"/>
      <c r="F56" s="192"/>
      <c r="G56" s="192"/>
    </row>
    <row r="57" spans="1:7" x14ac:dyDescent="0.25">
      <c r="B57" s="192"/>
      <c r="C57" s="192"/>
      <c r="D57" s="192"/>
      <c r="E57" s="192"/>
      <c r="F57" s="192"/>
      <c r="G57" s="192"/>
    </row>
    <row r="58" spans="1:7" x14ac:dyDescent="0.25">
      <c r="B58" s="192"/>
      <c r="C58" s="192"/>
      <c r="D58" s="192"/>
      <c r="E58" s="192"/>
      <c r="F58" s="192"/>
      <c r="G58" s="192"/>
    </row>
    <row r="59" spans="1:7" x14ac:dyDescent="0.25">
      <c r="B59" s="192"/>
      <c r="C59" s="192"/>
      <c r="D59" s="192"/>
      <c r="E59" s="192"/>
      <c r="F59" s="192"/>
      <c r="G59" s="192"/>
    </row>
    <row r="60" spans="1:7" x14ac:dyDescent="0.25">
      <c r="B60" s="192"/>
      <c r="C60" s="192"/>
      <c r="D60" s="192"/>
      <c r="E60" s="192"/>
      <c r="F60" s="192"/>
      <c r="G60" s="192"/>
    </row>
    <row r="61" spans="1:7" x14ac:dyDescent="0.25">
      <c r="B61" s="192"/>
      <c r="C61" s="192"/>
      <c r="D61" s="192"/>
      <c r="E61" s="192"/>
      <c r="F61" s="192"/>
      <c r="G61" s="192"/>
    </row>
    <row r="62" spans="1:7" x14ac:dyDescent="0.25">
      <c r="B62" s="192"/>
      <c r="C62" s="192"/>
      <c r="D62" s="192"/>
      <c r="E62" s="192"/>
      <c r="F62" s="192"/>
      <c r="G62" s="192"/>
    </row>
    <row r="63" spans="1:7" x14ac:dyDescent="0.25">
      <c r="B63" s="192"/>
      <c r="C63" s="192"/>
      <c r="D63" s="192"/>
      <c r="E63" s="192"/>
      <c r="F63" s="192"/>
      <c r="G63" s="192"/>
    </row>
    <row r="64" spans="1:7" x14ac:dyDescent="0.25">
      <c r="B64" s="192"/>
      <c r="C64" s="192"/>
      <c r="D64" s="192"/>
      <c r="E64" s="192"/>
      <c r="F64" s="192"/>
      <c r="G64" s="192"/>
    </row>
    <row r="65" spans="2:7" x14ac:dyDescent="0.25">
      <c r="B65" s="192"/>
      <c r="C65" s="192"/>
      <c r="D65" s="192"/>
      <c r="E65" s="192"/>
      <c r="F65" s="192"/>
      <c r="G65" s="192"/>
    </row>
    <row r="66" spans="2:7" x14ac:dyDescent="0.25">
      <c r="B66" s="192"/>
      <c r="C66" s="192"/>
      <c r="D66" s="192"/>
      <c r="E66" s="192"/>
      <c r="F66" s="192"/>
      <c r="G66" s="192"/>
    </row>
    <row r="67" spans="2:7" x14ac:dyDescent="0.25">
      <c r="B67" s="192"/>
      <c r="C67" s="192"/>
      <c r="D67" s="192"/>
      <c r="E67" s="192"/>
      <c r="F67" s="192"/>
      <c r="G67" s="192"/>
    </row>
    <row r="68" spans="2:7" x14ac:dyDescent="0.25">
      <c r="B68" s="192"/>
      <c r="C68" s="192"/>
      <c r="D68" s="192"/>
      <c r="E68" s="192"/>
      <c r="F68" s="192"/>
      <c r="G68" s="192"/>
    </row>
    <row r="69" spans="2:7" x14ac:dyDescent="0.25">
      <c r="B69" s="192"/>
      <c r="C69" s="192"/>
      <c r="D69" s="192"/>
      <c r="E69" s="192"/>
      <c r="F69" s="192"/>
      <c r="G69" s="192"/>
    </row>
    <row r="70" spans="2:7" x14ac:dyDescent="0.25">
      <c r="B70" s="192"/>
      <c r="C70" s="192"/>
      <c r="D70" s="192"/>
      <c r="E70" s="192"/>
      <c r="F70" s="192"/>
      <c r="G70" s="192"/>
    </row>
    <row r="71" spans="2:7" x14ac:dyDescent="0.25">
      <c r="B71" s="192"/>
      <c r="C71" s="192"/>
      <c r="D71" s="192"/>
      <c r="E71" s="192"/>
      <c r="F71" s="192"/>
      <c r="G71" s="192"/>
    </row>
    <row r="72" spans="2:7" x14ac:dyDescent="0.25">
      <c r="B72" s="192"/>
      <c r="C72" s="192"/>
      <c r="D72" s="192"/>
      <c r="E72" s="192"/>
      <c r="F72" s="192"/>
      <c r="G72" s="192"/>
    </row>
    <row r="73" spans="2:7" x14ac:dyDescent="0.25">
      <c r="B73" s="192"/>
      <c r="C73" s="192"/>
      <c r="D73" s="192"/>
      <c r="E73" s="192"/>
      <c r="F73" s="192"/>
      <c r="G73" s="192"/>
    </row>
    <row r="74" spans="2:7" x14ac:dyDescent="0.25">
      <c r="B74" s="192"/>
      <c r="C74" s="192"/>
      <c r="D74" s="192"/>
      <c r="E74" s="192"/>
      <c r="F74" s="192"/>
      <c r="G74" s="192"/>
    </row>
    <row r="75" spans="2:7" x14ac:dyDescent="0.25">
      <c r="B75" s="192"/>
      <c r="C75" s="192"/>
      <c r="D75" s="192"/>
      <c r="E75" s="192"/>
      <c r="F75" s="192"/>
      <c r="G75" s="192"/>
    </row>
    <row r="76" spans="2:7" x14ac:dyDescent="0.25">
      <c r="B76" s="192"/>
      <c r="C76" s="192"/>
      <c r="D76" s="192"/>
      <c r="E76" s="192"/>
      <c r="F76" s="192"/>
      <c r="G76" s="192"/>
    </row>
    <row r="77" spans="2:7" x14ac:dyDescent="0.25">
      <c r="B77" s="192"/>
      <c r="C77" s="192"/>
      <c r="D77" s="192"/>
      <c r="E77" s="192"/>
      <c r="F77" s="192"/>
      <c r="G77" s="192"/>
    </row>
    <row r="78" spans="2:7" x14ac:dyDescent="0.25">
      <c r="B78" s="192"/>
      <c r="C78" s="192"/>
      <c r="D78" s="192"/>
      <c r="E78" s="192"/>
      <c r="F78" s="192"/>
      <c r="G78" s="192"/>
    </row>
    <row r="79" spans="2:7" x14ac:dyDescent="0.25">
      <c r="B79" s="192"/>
      <c r="C79" s="192"/>
      <c r="D79" s="192"/>
      <c r="E79" s="192"/>
      <c r="F79" s="192"/>
      <c r="G79" s="192"/>
    </row>
    <row r="80" spans="2:7" x14ac:dyDescent="0.25">
      <c r="B80" s="192"/>
      <c r="C80" s="192"/>
      <c r="D80" s="192"/>
      <c r="E80" s="192"/>
      <c r="F80" s="192"/>
      <c r="G80" s="192"/>
    </row>
    <row r="81" spans="2:7" x14ac:dyDescent="0.25">
      <c r="B81" s="192"/>
      <c r="C81" s="192"/>
      <c r="D81" s="192"/>
      <c r="E81" s="192"/>
      <c r="F81" s="192"/>
      <c r="G81" s="192"/>
    </row>
    <row r="82" spans="2:7" x14ac:dyDescent="0.25">
      <c r="B82" s="192"/>
      <c r="C82" s="192"/>
      <c r="D82" s="192"/>
      <c r="E82" s="192"/>
      <c r="F82" s="192"/>
      <c r="G82" s="192"/>
    </row>
    <row r="83" spans="2:7" x14ac:dyDescent="0.25">
      <c r="B83" s="192"/>
      <c r="C83" s="192"/>
      <c r="D83" s="192"/>
      <c r="E83" s="192"/>
      <c r="F83" s="192"/>
      <c r="G83" s="192"/>
    </row>
    <row r="84" spans="2:7" x14ac:dyDescent="0.25">
      <c r="B84" s="192"/>
      <c r="C84" s="192"/>
      <c r="D84" s="192"/>
      <c r="E84" s="192"/>
      <c r="F84" s="192"/>
      <c r="G84" s="192"/>
    </row>
    <row r="85" spans="2:7" x14ac:dyDescent="0.25">
      <c r="B85" s="192"/>
      <c r="C85" s="192"/>
      <c r="D85" s="192"/>
      <c r="E85" s="192"/>
      <c r="F85" s="192"/>
      <c r="G85" s="192"/>
    </row>
    <row r="86" spans="2:7" x14ac:dyDescent="0.25">
      <c r="B86" s="192"/>
      <c r="C86" s="192"/>
      <c r="D86" s="192"/>
      <c r="E86" s="192"/>
      <c r="F86" s="192"/>
      <c r="G86" s="192"/>
    </row>
    <row r="87" spans="2:7" x14ac:dyDescent="0.25">
      <c r="B87" s="192"/>
      <c r="C87" s="192"/>
      <c r="D87" s="192"/>
      <c r="E87" s="192"/>
      <c r="F87" s="192"/>
      <c r="G87" s="192"/>
    </row>
    <row r="88" spans="2:7" x14ac:dyDescent="0.25">
      <c r="B88" s="192"/>
      <c r="C88" s="192"/>
      <c r="D88" s="192"/>
      <c r="E88" s="192"/>
      <c r="F88" s="192"/>
      <c r="G88" s="192"/>
    </row>
    <row r="89" spans="2:7" x14ac:dyDescent="0.25">
      <c r="B89" s="192"/>
      <c r="C89" s="192"/>
      <c r="D89" s="192"/>
      <c r="E89" s="192"/>
      <c r="F89" s="192"/>
      <c r="G89" s="192"/>
    </row>
    <row r="90" spans="2:7" x14ac:dyDescent="0.25">
      <c r="B90" s="192"/>
      <c r="C90" s="192"/>
      <c r="D90" s="192"/>
      <c r="E90" s="192"/>
      <c r="F90" s="192"/>
      <c r="G90" s="192"/>
    </row>
    <row r="91" spans="2:7" x14ac:dyDescent="0.25">
      <c r="B91" s="192"/>
      <c r="C91" s="192"/>
      <c r="D91" s="192"/>
      <c r="E91" s="192"/>
      <c r="F91" s="192"/>
      <c r="G91" s="192"/>
    </row>
    <row r="92" spans="2:7" x14ac:dyDescent="0.25">
      <c r="B92" s="192"/>
      <c r="C92" s="192"/>
      <c r="D92" s="192"/>
      <c r="E92" s="192"/>
      <c r="F92" s="192"/>
      <c r="G92" s="192"/>
    </row>
    <row r="93" spans="2:7" x14ac:dyDescent="0.25">
      <c r="B93" s="192"/>
      <c r="C93" s="192"/>
      <c r="D93" s="192"/>
      <c r="E93" s="192"/>
      <c r="F93" s="192"/>
      <c r="G93" s="192"/>
    </row>
    <row r="94" spans="2:7" x14ac:dyDescent="0.25">
      <c r="B94" s="192"/>
      <c r="C94" s="192"/>
      <c r="D94" s="192"/>
      <c r="E94" s="192"/>
      <c r="F94" s="192"/>
      <c r="G94" s="192"/>
    </row>
    <row r="95" spans="2:7" x14ac:dyDescent="0.25">
      <c r="B95" s="192"/>
      <c r="C95" s="192"/>
      <c r="D95" s="192"/>
      <c r="E95" s="192"/>
      <c r="F95" s="192"/>
      <c r="G95" s="192"/>
    </row>
    <row r="96" spans="2:7" x14ac:dyDescent="0.25">
      <c r="B96" s="192"/>
      <c r="C96" s="192"/>
      <c r="D96" s="192"/>
      <c r="E96" s="192"/>
      <c r="F96" s="192"/>
      <c r="G96" s="192"/>
    </row>
    <row r="97" spans="2:7" x14ac:dyDescent="0.25">
      <c r="B97" s="192"/>
      <c r="C97" s="192"/>
      <c r="D97" s="192"/>
      <c r="E97" s="192"/>
      <c r="F97" s="192"/>
      <c r="G97" s="192"/>
    </row>
    <row r="98" spans="2:7" x14ac:dyDescent="0.25">
      <c r="B98" s="192"/>
      <c r="C98" s="192"/>
      <c r="D98" s="192"/>
      <c r="E98" s="192"/>
      <c r="F98" s="192"/>
      <c r="G98" s="192"/>
    </row>
    <row r="99" spans="2:7" x14ac:dyDescent="0.25">
      <c r="B99" s="192"/>
      <c r="C99" s="192"/>
      <c r="D99" s="192"/>
      <c r="E99" s="192"/>
      <c r="F99" s="192"/>
      <c r="G99" s="192"/>
    </row>
    <row r="100" spans="2:7" x14ac:dyDescent="0.25">
      <c r="B100" s="192"/>
      <c r="C100" s="192"/>
      <c r="D100" s="192"/>
      <c r="E100" s="192"/>
      <c r="F100" s="192"/>
      <c r="G100" s="192"/>
    </row>
    <row r="101" spans="2:7" x14ac:dyDescent="0.25">
      <c r="B101" s="192"/>
      <c r="C101" s="192"/>
      <c r="D101" s="192"/>
      <c r="E101" s="192"/>
      <c r="F101" s="192"/>
      <c r="G101" s="192"/>
    </row>
    <row r="102" spans="2:7" x14ac:dyDescent="0.25">
      <c r="B102" s="192"/>
      <c r="C102" s="192"/>
      <c r="D102" s="192"/>
      <c r="E102" s="192"/>
      <c r="F102" s="192"/>
      <c r="G102" s="192"/>
    </row>
    <row r="103" spans="2:7" x14ac:dyDescent="0.25">
      <c r="B103" s="192"/>
      <c r="C103" s="192"/>
      <c r="D103" s="192"/>
      <c r="E103" s="192"/>
      <c r="F103" s="192"/>
      <c r="G103" s="192"/>
    </row>
    <row r="104" spans="2:7" x14ac:dyDescent="0.25">
      <c r="B104" s="192"/>
      <c r="C104" s="192"/>
      <c r="D104" s="192"/>
      <c r="E104" s="192"/>
      <c r="F104" s="192"/>
      <c r="G104" s="192"/>
    </row>
    <row r="105" spans="2:7" x14ac:dyDescent="0.25">
      <c r="B105" s="192"/>
      <c r="C105" s="192"/>
      <c r="D105" s="192"/>
      <c r="E105" s="192"/>
      <c r="F105" s="192"/>
      <c r="G105" s="192"/>
    </row>
    <row r="106" spans="2:7" x14ac:dyDescent="0.25">
      <c r="B106" s="192"/>
      <c r="C106" s="192"/>
      <c r="D106" s="192"/>
      <c r="E106" s="192"/>
      <c r="F106" s="192"/>
      <c r="G106" s="192"/>
    </row>
    <row r="107" spans="2:7" x14ac:dyDescent="0.25">
      <c r="B107" s="192"/>
      <c r="C107" s="192"/>
      <c r="D107" s="192"/>
      <c r="E107" s="192"/>
      <c r="F107" s="192"/>
      <c r="G107" s="192"/>
    </row>
    <row r="108" spans="2:7" x14ac:dyDescent="0.25">
      <c r="B108" s="192"/>
      <c r="C108" s="192"/>
      <c r="D108" s="192"/>
      <c r="E108" s="192"/>
      <c r="F108" s="192"/>
      <c r="G108" s="192"/>
    </row>
    <row r="109" spans="2:7" x14ac:dyDescent="0.25">
      <c r="B109" s="192"/>
      <c r="C109" s="192"/>
      <c r="D109" s="192"/>
      <c r="E109" s="192"/>
      <c r="F109" s="192"/>
      <c r="G109" s="192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28</v>
      </c>
      <c r="B1" s="218"/>
      <c r="C1" s="218"/>
      <c r="D1" s="219"/>
      <c r="E1" s="136" t="s">
        <v>25</v>
      </c>
      <c r="F1" s="135"/>
      <c r="W1">
        <v>30.126000000000001</v>
      </c>
    </row>
    <row r="2" spans="1:26" ht="20.100000000000001" customHeight="1" x14ac:dyDescent="0.25">
      <c r="A2" s="217" t="s">
        <v>29</v>
      </c>
      <c r="B2" s="218"/>
      <c r="C2" s="218"/>
      <c r="D2" s="219"/>
      <c r="E2" s="136" t="s">
        <v>23</v>
      </c>
      <c r="F2" s="135"/>
    </row>
    <row r="3" spans="1:26" ht="20.100000000000001" customHeight="1" x14ac:dyDescent="0.25">
      <c r="A3" s="217" t="s">
        <v>30</v>
      </c>
      <c r="B3" s="218"/>
      <c r="C3" s="218"/>
      <c r="D3" s="219"/>
      <c r="E3" s="136" t="s">
        <v>71</v>
      </c>
      <c r="F3" s="135"/>
    </row>
    <row r="4" spans="1:26" x14ac:dyDescent="0.25">
      <c r="A4" s="137" t="s">
        <v>20</v>
      </c>
      <c r="B4" s="134"/>
      <c r="C4" s="134"/>
      <c r="D4" s="134"/>
      <c r="E4" s="134"/>
      <c r="F4" s="134"/>
    </row>
    <row r="5" spans="1:26" x14ac:dyDescent="0.25">
      <c r="A5" s="137" t="s">
        <v>140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72</v>
      </c>
      <c r="B8" s="134"/>
      <c r="C8" s="134"/>
      <c r="D8" s="134"/>
      <c r="E8" s="134"/>
      <c r="F8" s="134"/>
    </row>
    <row r="9" spans="1:26" x14ac:dyDescent="0.25">
      <c r="A9" s="139" t="s">
        <v>68</v>
      </c>
      <c r="B9" s="139" t="s">
        <v>62</v>
      </c>
      <c r="C9" s="139" t="s">
        <v>63</v>
      </c>
      <c r="D9" s="139" t="s">
        <v>38</v>
      </c>
      <c r="E9" s="139" t="s">
        <v>69</v>
      </c>
      <c r="F9" s="139" t="s">
        <v>70</v>
      </c>
    </row>
    <row r="10" spans="1:26" x14ac:dyDescent="0.25">
      <c r="A10" s="146" t="s">
        <v>73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74</v>
      </c>
      <c r="B11" s="149">
        <f>'SO 6807'!L12</f>
        <v>0</v>
      </c>
      <c r="C11" s="149">
        <f>'SO 6807'!M12</f>
        <v>0</v>
      </c>
      <c r="D11" s="149">
        <f>'SO 6807'!I12</f>
        <v>0</v>
      </c>
      <c r="E11" s="150">
        <f>'SO 6807'!S12</f>
        <v>1.26</v>
      </c>
      <c r="F11" s="150">
        <f>'SO 6807'!V12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75</v>
      </c>
      <c r="B12" s="149">
        <f>'SO 6807'!L16</f>
        <v>0</v>
      </c>
      <c r="C12" s="149">
        <f>'SO 6807'!M16</f>
        <v>0</v>
      </c>
      <c r="D12" s="149">
        <f>'SO 6807'!I16</f>
        <v>0</v>
      </c>
      <c r="E12" s="150">
        <f>'SO 6807'!S16</f>
        <v>0</v>
      </c>
      <c r="F12" s="150">
        <f>'SO 6807'!V16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2" t="s">
        <v>73</v>
      </c>
      <c r="B13" s="151">
        <f>'SO 6807'!L18</f>
        <v>0</v>
      </c>
      <c r="C13" s="151">
        <f>'SO 6807'!M18</f>
        <v>0</v>
      </c>
      <c r="D13" s="151">
        <f>'SO 6807'!I18</f>
        <v>0</v>
      </c>
      <c r="E13" s="152">
        <f>'SO 6807'!S18</f>
        <v>1.26</v>
      </c>
      <c r="F13" s="152">
        <f>'SO 6807'!V18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"/>
      <c r="B14" s="141"/>
      <c r="C14" s="141"/>
      <c r="D14" s="141"/>
      <c r="E14" s="140"/>
      <c r="F14" s="140"/>
    </row>
    <row r="15" spans="1:26" x14ac:dyDescent="0.25">
      <c r="A15" s="2" t="s">
        <v>76</v>
      </c>
      <c r="B15" s="151"/>
      <c r="C15" s="149"/>
      <c r="D15" s="149"/>
      <c r="E15" s="150"/>
      <c r="F15" s="15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77</v>
      </c>
      <c r="B16" s="149">
        <f>'SO 6807'!L23</f>
        <v>0</v>
      </c>
      <c r="C16" s="149">
        <f>'SO 6807'!M23</f>
        <v>0</v>
      </c>
      <c r="D16" s="149">
        <f>'SO 6807'!I23</f>
        <v>0</v>
      </c>
      <c r="E16" s="150">
        <f>'SO 6807'!S23</f>
        <v>0.11</v>
      </c>
      <c r="F16" s="150">
        <f>'SO 6807'!V23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76</v>
      </c>
      <c r="B17" s="151">
        <f>'SO 6807'!L25</f>
        <v>0</v>
      </c>
      <c r="C17" s="151">
        <f>'SO 6807'!M25</f>
        <v>0</v>
      </c>
      <c r="D17" s="151">
        <f>'SO 6807'!I25</f>
        <v>0</v>
      </c>
      <c r="E17" s="152">
        <f>'SO 6807'!S25</f>
        <v>0.11</v>
      </c>
      <c r="F17" s="152">
        <f>'SO 6807'!V25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78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79</v>
      </c>
      <c r="B20" s="149">
        <f>'SO 6807'!L41</f>
        <v>0</v>
      </c>
      <c r="C20" s="149">
        <f>'SO 6807'!M41</f>
        <v>0</v>
      </c>
      <c r="D20" s="149">
        <f>'SO 6807'!I41</f>
        <v>0</v>
      </c>
      <c r="E20" s="150">
        <f>'SO 6807'!S41</f>
        <v>0.83</v>
      </c>
      <c r="F20" s="150">
        <f>'SO 6807'!V41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78</v>
      </c>
      <c r="B21" s="151">
        <f>'SO 6807'!L43</f>
        <v>0</v>
      </c>
      <c r="C21" s="151">
        <f>'SO 6807'!M43</f>
        <v>0</v>
      </c>
      <c r="D21" s="151">
        <f>'SO 6807'!I43</f>
        <v>0</v>
      </c>
      <c r="E21" s="152">
        <f>'SO 6807'!S43</f>
        <v>0.83</v>
      </c>
      <c r="F21" s="152">
        <f>'SO 6807'!V43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8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80</v>
      </c>
      <c r="B24" s="149">
        <f>'SO 6807'!L48</f>
        <v>0</v>
      </c>
      <c r="C24" s="149">
        <f>'SO 6807'!M48</f>
        <v>0</v>
      </c>
      <c r="D24" s="149">
        <f>'SO 6807'!I48</f>
        <v>0</v>
      </c>
      <c r="E24" s="150">
        <f>'SO 6807'!S48</f>
        <v>0</v>
      </c>
      <c r="F24" s="150">
        <f>'SO 6807'!V48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8</v>
      </c>
      <c r="B25" s="151">
        <f>'SO 6807'!L50</f>
        <v>0</v>
      </c>
      <c r="C25" s="151">
        <f>'SO 6807'!M50</f>
        <v>0</v>
      </c>
      <c r="D25" s="151">
        <f>'SO 6807'!I50</f>
        <v>0</v>
      </c>
      <c r="E25" s="152">
        <f>'SO 6807'!S50</f>
        <v>0</v>
      </c>
      <c r="F25" s="152">
        <f>'SO 6807'!V50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81</v>
      </c>
      <c r="B27" s="151">
        <f>'SO 6807'!L51</f>
        <v>0</v>
      </c>
      <c r="C27" s="151">
        <f>'SO 6807'!M51</f>
        <v>0</v>
      </c>
      <c r="D27" s="151">
        <f>'SO 6807'!I51</f>
        <v>0</v>
      </c>
      <c r="E27" s="152">
        <f>'SO 6807'!S51</f>
        <v>2.2000000000000002</v>
      </c>
      <c r="F27" s="152">
        <f>'SO 6807'!V51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pane ySplit="8" topLeftCell="A33" activePane="bottomLeft" state="frozen"/>
      <selection pane="bottomLeft" activeCell="D35" sqref="D3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20" t="s">
        <v>28</v>
      </c>
      <c r="C1" s="221"/>
      <c r="D1" s="221"/>
      <c r="E1" s="221"/>
      <c r="F1" s="221"/>
      <c r="G1" s="221"/>
      <c r="H1" s="222"/>
      <c r="I1" s="156" t="s">
        <v>92</v>
      </c>
      <c r="J1" s="11"/>
      <c r="K1" s="3"/>
      <c r="L1" s="3"/>
      <c r="M1" s="3"/>
      <c r="N1" s="3"/>
      <c r="O1" s="3"/>
      <c r="P1" s="5" t="s">
        <v>93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20" t="s">
        <v>29</v>
      </c>
      <c r="C2" s="221"/>
      <c r="D2" s="221"/>
      <c r="E2" s="221"/>
      <c r="F2" s="221"/>
      <c r="G2" s="221"/>
      <c r="H2" s="222"/>
      <c r="I2" s="156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20" t="s">
        <v>30</v>
      </c>
      <c r="C3" s="221"/>
      <c r="D3" s="221"/>
      <c r="E3" s="221"/>
      <c r="F3" s="221"/>
      <c r="G3" s="221"/>
      <c r="H3" s="222"/>
      <c r="I3" s="156" t="s">
        <v>94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140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82</v>
      </c>
      <c r="B8" s="159" t="s">
        <v>83</v>
      </c>
      <c r="C8" s="159" t="s">
        <v>84</v>
      </c>
      <c r="D8" s="159" t="s">
        <v>85</v>
      </c>
      <c r="E8" s="159" t="s">
        <v>86</v>
      </c>
      <c r="F8" s="159" t="s">
        <v>87</v>
      </c>
      <c r="G8" s="159" t="s">
        <v>62</v>
      </c>
      <c r="H8" s="159" t="s">
        <v>63</v>
      </c>
      <c r="I8" s="159" t="s">
        <v>88</v>
      </c>
      <c r="J8" s="159"/>
      <c r="K8" s="159"/>
      <c r="L8" s="159"/>
      <c r="M8" s="159"/>
      <c r="N8" s="159"/>
      <c r="O8" s="159"/>
      <c r="P8" s="159" t="s">
        <v>89</v>
      </c>
      <c r="Q8" s="154"/>
      <c r="R8" s="154"/>
      <c r="S8" s="159" t="s">
        <v>90</v>
      </c>
      <c r="T8" s="155"/>
      <c r="U8" s="155"/>
      <c r="V8" s="159" t="s">
        <v>91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73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74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96</v>
      </c>
      <c r="C11" s="170" t="s">
        <v>97</v>
      </c>
      <c r="D11" s="164" t="s">
        <v>98</v>
      </c>
      <c r="E11" s="164" t="s">
        <v>99</v>
      </c>
      <c r="F11" s="165">
        <v>331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2">
        <v>3.8E-3</v>
      </c>
      <c r="Q11" s="173"/>
      <c r="R11" s="173">
        <v>3.8E-3</v>
      </c>
      <c r="S11" s="171">
        <f>ROUND(F11*(P11),3)</f>
        <v>1.258</v>
      </c>
      <c r="T11" s="168"/>
      <c r="U11" s="168"/>
      <c r="V11" s="172"/>
      <c r="Z11">
        <v>0</v>
      </c>
    </row>
    <row r="12" spans="1:26" x14ac:dyDescent="0.25">
      <c r="A12" s="148"/>
      <c r="B12" s="148"/>
      <c r="C12" s="163">
        <v>6</v>
      </c>
      <c r="D12" s="163" t="s">
        <v>74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1.26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99</v>
      </c>
      <c r="D14" s="163" t="s">
        <v>75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96</v>
      </c>
      <c r="C15" s="170" t="s">
        <v>100</v>
      </c>
      <c r="D15" s="164" t="s">
        <v>101</v>
      </c>
      <c r="E15" s="164" t="s">
        <v>102</v>
      </c>
      <c r="F15" s="165">
        <v>1.258</v>
      </c>
      <c r="G15" s="166">
        <v>0</v>
      </c>
      <c r="H15" s="166">
        <v>0</v>
      </c>
      <c r="I15" s="166">
        <f>ROUND(F15*(G15+H15),2)</f>
        <v>0</v>
      </c>
      <c r="J15" s="164">
        <f>ROUND(F15*(N15),2)</f>
        <v>0</v>
      </c>
      <c r="K15" s="167">
        <f>ROUND(F15*(O15),2)</f>
        <v>0</v>
      </c>
      <c r="L15" s="167">
        <f>ROUND(F15*(G15),2)</f>
        <v>0</v>
      </c>
      <c r="M15" s="167">
        <f>ROUND(F15*(H15),2)</f>
        <v>0</v>
      </c>
      <c r="N15" s="167">
        <v>0</v>
      </c>
      <c r="O15" s="167"/>
      <c r="P15" s="173"/>
      <c r="Q15" s="173"/>
      <c r="R15" s="173"/>
      <c r="S15" s="171">
        <f>ROUND(F15*(P15),3)</f>
        <v>0</v>
      </c>
      <c r="T15" s="168"/>
      <c r="U15" s="168"/>
      <c r="V15" s="172"/>
      <c r="Z15">
        <v>0</v>
      </c>
    </row>
    <row r="16" spans="1:26" x14ac:dyDescent="0.25">
      <c r="A16" s="148"/>
      <c r="B16" s="148"/>
      <c r="C16" s="163">
        <v>99</v>
      </c>
      <c r="D16" s="163" t="s">
        <v>75</v>
      </c>
      <c r="E16" s="148"/>
      <c r="F16" s="162"/>
      <c r="G16" s="151">
        <f>ROUND((SUM(L14:L15))/1,2)</f>
        <v>0</v>
      </c>
      <c r="H16" s="151">
        <f>ROUND((SUM(M14:M15))/1,2)</f>
        <v>0</v>
      </c>
      <c r="I16" s="151">
        <f>ROUND((SUM(I14:I15))/1,2)</f>
        <v>0</v>
      </c>
      <c r="J16" s="148"/>
      <c r="K16" s="148"/>
      <c r="L16" s="148">
        <f>ROUND((SUM(L14:L15))/1,2)</f>
        <v>0</v>
      </c>
      <c r="M16" s="148">
        <f>ROUND((SUM(M14:M15))/1,2)</f>
        <v>0</v>
      </c>
      <c r="N16" s="148"/>
      <c r="O16" s="148"/>
      <c r="P16" s="174"/>
      <c r="Q16" s="148"/>
      <c r="R16" s="148"/>
      <c r="S16" s="174">
        <f>ROUND((SUM(S14:S15))/1,2)</f>
        <v>0</v>
      </c>
      <c r="T16" s="145"/>
      <c r="U16" s="145"/>
      <c r="V16" s="2">
        <f>ROUND((SUM(V14:V15))/1,2)</f>
        <v>0</v>
      </c>
      <c r="W16" s="145"/>
      <c r="X16" s="145"/>
      <c r="Y16" s="145"/>
      <c r="Z16" s="145"/>
    </row>
    <row r="17" spans="1:26" x14ac:dyDescent="0.25">
      <c r="A17" s="1"/>
      <c r="B17" s="1"/>
      <c r="C17" s="1"/>
      <c r="D17" s="1"/>
      <c r="E17" s="1"/>
      <c r="F17" s="158"/>
      <c r="G17" s="141"/>
      <c r="H17" s="141"/>
      <c r="I17" s="141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25">
      <c r="A18" s="148"/>
      <c r="B18" s="148"/>
      <c r="C18" s="148"/>
      <c r="D18" s="2" t="s">
        <v>73</v>
      </c>
      <c r="E18" s="148"/>
      <c r="F18" s="162"/>
      <c r="G18" s="151">
        <f>ROUND((SUM(L9:L17))/2,2)</f>
        <v>0</v>
      </c>
      <c r="H18" s="151">
        <f>ROUND((SUM(M9:M17))/2,2)</f>
        <v>0</v>
      </c>
      <c r="I18" s="151">
        <f>ROUND((SUM(I9:I17))/2,2)</f>
        <v>0</v>
      </c>
      <c r="J18" s="149"/>
      <c r="K18" s="148"/>
      <c r="L18" s="149">
        <f>ROUND((SUM(L9:L17))/2,2)</f>
        <v>0</v>
      </c>
      <c r="M18" s="149">
        <f>ROUND((SUM(M9:M17))/2,2)</f>
        <v>0</v>
      </c>
      <c r="N18" s="148"/>
      <c r="O18" s="148"/>
      <c r="P18" s="174"/>
      <c r="Q18" s="148"/>
      <c r="R18" s="148"/>
      <c r="S18" s="174">
        <f>ROUND((SUM(S9:S17))/2,2)</f>
        <v>1.26</v>
      </c>
      <c r="T18" s="145"/>
      <c r="U18" s="145"/>
      <c r="V18" s="2">
        <f>ROUND((SUM(V9:V17))/2,2)</f>
        <v>0</v>
      </c>
    </row>
    <row r="19" spans="1:26" x14ac:dyDescent="0.25">
      <c r="A19" s="1"/>
      <c r="B19" s="1"/>
      <c r="C19" s="1"/>
      <c r="D19" s="1"/>
      <c r="E19" s="1"/>
      <c r="F19" s="158"/>
      <c r="G19" s="141"/>
      <c r="H19" s="141"/>
      <c r="I19" s="141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8"/>
      <c r="B20" s="148"/>
      <c r="C20" s="148"/>
      <c r="D20" s="2" t="s">
        <v>76</v>
      </c>
      <c r="E20" s="148"/>
      <c r="F20" s="162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x14ac:dyDescent="0.25">
      <c r="A21" s="148"/>
      <c r="B21" s="148"/>
      <c r="C21" s="163">
        <v>784</v>
      </c>
      <c r="D21" s="163" t="s">
        <v>77</v>
      </c>
      <c r="E21" s="148"/>
      <c r="F21" s="162"/>
      <c r="G21" s="149"/>
      <c r="H21" s="149"/>
      <c r="I21" s="149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5"/>
      <c r="U21" s="145"/>
      <c r="V21" s="148"/>
      <c r="W21" s="145"/>
      <c r="X21" s="145"/>
      <c r="Y21" s="145"/>
      <c r="Z21" s="145"/>
    </row>
    <row r="22" spans="1:26" ht="35.1" customHeight="1" x14ac:dyDescent="0.25">
      <c r="A22" s="169">
        <v>3</v>
      </c>
      <c r="B22" s="164" t="s">
        <v>103</v>
      </c>
      <c r="C22" s="170" t="s">
        <v>104</v>
      </c>
      <c r="D22" s="164" t="s">
        <v>105</v>
      </c>
      <c r="E22" s="164" t="s">
        <v>106</v>
      </c>
      <c r="F22" s="165">
        <v>331</v>
      </c>
      <c r="G22" s="166">
        <v>0</v>
      </c>
      <c r="H22" s="166">
        <v>0</v>
      </c>
      <c r="I22" s="166">
        <f>ROUND(F22*(G22+H22),2)</f>
        <v>0</v>
      </c>
      <c r="J22" s="164">
        <f>ROUND(F22*(N22),2)</f>
        <v>0</v>
      </c>
      <c r="K22" s="167">
        <f>ROUND(F22*(O22),2)</f>
        <v>0</v>
      </c>
      <c r="L22" s="167">
        <f>ROUND(F22*(G22),2)</f>
        <v>0</v>
      </c>
      <c r="M22" s="167">
        <f>ROUND(F22*(H22),2)</f>
        <v>0</v>
      </c>
      <c r="N22" s="167">
        <v>0</v>
      </c>
      <c r="O22" s="167"/>
      <c r="P22" s="172">
        <v>3.3E-4</v>
      </c>
      <c r="Q22" s="173"/>
      <c r="R22" s="173">
        <v>3.3E-4</v>
      </c>
      <c r="S22" s="171">
        <f>ROUND(F22*(P22),3)</f>
        <v>0.109</v>
      </c>
      <c r="T22" s="168"/>
      <c r="U22" s="168"/>
      <c r="V22" s="172"/>
      <c r="Z22">
        <v>0</v>
      </c>
    </row>
    <row r="23" spans="1:26" x14ac:dyDescent="0.25">
      <c r="A23" s="148"/>
      <c r="B23" s="148"/>
      <c r="C23" s="163">
        <v>784</v>
      </c>
      <c r="D23" s="163" t="s">
        <v>77</v>
      </c>
      <c r="E23" s="148"/>
      <c r="F23" s="162"/>
      <c r="G23" s="151">
        <f>ROUND((SUM(L21:L22))/1,2)</f>
        <v>0</v>
      </c>
      <c r="H23" s="151">
        <f>ROUND((SUM(M21:M22))/1,2)</f>
        <v>0</v>
      </c>
      <c r="I23" s="151">
        <f>ROUND((SUM(I21:I22))/1,2)</f>
        <v>0</v>
      </c>
      <c r="J23" s="148"/>
      <c r="K23" s="148"/>
      <c r="L23" s="148">
        <f>ROUND((SUM(L21:L22))/1,2)</f>
        <v>0</v>
      </c>
      <c r="M23" s="148">
        <f>ROUND((SUM(M21:M22))/1,2)</f>
        <v>0</v>
      </c>
      <c r="N23" s="148"/>
      <c r="O23" s="148"/>
      <c r="P23" s="174"/>
      <c r="Q23" s="148"/>
      <c r="R23" s="148"/>
      <c r="S23" s="174">
        <f>ROUND((SUM(S21:S22))/1,2)</f>
        <v>0.11</v>
      </c>
      <c r="T23" s="145"/>
      <c r="U23" s="145"/>
      <c r="V23" s="2">
        <f>ROUND((SUM(V21:V22))/1,2)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48"/>
      <c r="D25" s="2" t="s">
        <v>76</v>
      </c>
      <c r="E25" s="148"/>
      <c r="F25" s="162"/>
      <c r="G25" s="151">
        <f>ROUND((SUM(L20:L24))/2,2)</f>
        <v>0</v>
      </c>
      <c r="H25" s="151">
        <f>ROUND((SUM(M20:M24))/2,2)</f>
        <v>0</v>
      </c>
      <c r="I25" s="151">
        <f>ROUND((SUM(I20:I24))/2,2)</f>
        <v>0</v>
      </c>
      <c r="J25" s="149"/>
      <c r="K25" s="148"/>
      <c r="L25" s="149">
        <f>ROUND((SUM(L20:L24))/2,2)</f>
        <v>0</v>
      </c>
      <c r="M25" s="149">
        <f>ROUND((SUM(M20:M24))/2,2)</f>
        <v>0</v>
      </c>
      <c r="N25" s="148"/>
      <c r="O25" s="148"/>
      <c r="P25" s="174"/>
      <c r="Q25" s="148"/>
      <c r="R25" s="148"/>
      <c r="S25" s="174">
        <f>ROUND((SUM(S20:S24))/2,2)</f>
        <v>0.11</v>
      </c>
      <c r="T25" s="145"/>
      <c r="U25" s="145"/>
      <c r="V25" s="2">
        <f>ROUND((SUM(V20:V24))/2,2)</f>
        <v>0</v>
      </c>
    </row>
    <row r="26" spans="1:26" x14ac:dyDescent="0.25">
      <c r="A26" s="1"/>
      <c r="B26" s="1"/>
      <c r="C26" s="1"/>
      <c r="D26" s="1"/>
      <c r="E26" s="1"/>
      <c r="F26" s="158"/>
      <c r="G26" s="141"/>
      <c r="H26" s="141"/>
      <c r="I26" s="141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25">
      <c r="A27" s="148"/>
      <c r="B27" s="148"/>
      <c r="C27" s="148"/>
      <c r="D27" s="2" t="s">
        <v>78</v>
      </c>
      <c r="E27" s="148"/>
      <c r="F27" s="162"/>
      <c r="G27" s="149"/>
      <c r="H27" s="149"/>
      <c r="I27" s="149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5"/>
      <c r="U27" s="145"/>
      <c r="V27" s="148"/>
      <c r="W27" s="145"/>
      <c r="X27" s="145"/>
      <c r="Y27" s="145"/>
      <c r="Z27" s="145"/>
    </row>
    <row r="28" spans="1:26" x14ac:dyDescent="0.25">
      <c r="A28" s="148"/>
      <c r="B28" s="148"/>
      <c r="C28" s="163">
        <v>921</v>
      </c>
      <c r="D28" s="163" t="s">
        <v>79</v>
      </c>
      <c r="E28" s="148"/>
      <c r="F28" s="162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5" customHeight="1" x14ac:dyDescent="0.25">
      <c r="A29" s="169">
        <v>4</v>
      </c>
      <c r="B29" s="164" t="s">
        <v>107</v>
      </c>
      <c r="C29" s="170" t="s">
        <v>108</v>
      </c>
      <c r="D29" s="164" t="s">
        <v>109</v>
      </c>
      <c r="E29" s="164" t="s">
        <v>99</v>
      </c>
      <c r="F29" s="165">
        <v>1204</v>
      </c>
      <c r="G29" s="166">
        <v>0</v>
      </c>
      <c r="H29" s="166">
        <v>0</v>
      </c>
      <c r="I29" s="166">
        <f t="shared" ref="I29:I40" si="0">ROUND(F29*(G29+H29),2)</f>
        <v>0</v>
      </c>
      <c r="J29" s="164">
        <f t="shared" ref="J29:J40" si="1">ROUND(F29*(N29),2)</f>
        <v>0</v>
      </c>
      <c r="K29" s="167">
        <f t="shared" ref="K29:K40" si="2">ROUND(F29*(O29),2)</f>
        <v>0</v>
      </c>
      <c r="L29" s="167">
        <f t="shared" ref="L29:L40" si="3">ROUND(F29*(G29),2)</f>
        <v>0</v>
      </c>
      <c r="M29" s="167">
        <f t="shared" ref="M29:M40" si="4">ROUND(F29*(H29),2)</f>
        <v>0</v>
      </c>
      <c r="N29" s="167">
        <v>0</v>
      </c>
      <c r="O29" s="167"/>
      <c r="P29" s="173"/>
      <c r="Q29" s="173"/>
      <c r="R29" s="173"/>
      <c r="S29" s="171">
        <f t="shared" ref="S29:S40" si="5">ROUND(F29*(P29),3)</f>
        <v>0</v>
      </c>
      <c r="T29" s="168"/>
      <c r="U29" s="168"/>
      <c r="V29" s="172"/>
      <c r="Z29">
        <v>0</v>
      </c>
    </row>
    <row r="30" spans="1:26" ht="24.95" customHeight="1" x14ac:dyDescent="0.25">
      <c r="A30" s="180">
        <v>5</v>
      </c>
      <c r="B30" s="175" t="s">
        <v>110</v>
      </c>
      <c r="C30" s="181" t="s">
        <v>111</v>
      </c>
      <c r="D30" s="175" t="s">
        <v>112</v>
      </c>
      <c r="E30" s="175" t="s">
        <v>99</v>
      </c>
      <c r="F30" s="176">
        <v>1204</v>
      </c>
      <c r="G30" s="177">
        <v>0</v>
      </c>
      <c r="H30" s="177">
        <v>0</v>
      </c>
      <c r="I30" s="177">
        <f t="shared" si="0"/>
        <v>0</v>
      </c>
      <c r="J30" s="175">
        <f t="shared" si="1"/>
        <v>0</v>
      </c>
      <c r="K30" s="178">
        <f t="shared" si="2"/>
        <v>0</v>
      </c>
      <c r="L30" s="178">
        <f t="shared" si="3"/>
        <v>0</v>
      </c>
      <c r="M30" s="178">
        <f t="shared" si="4"/>
        <v>0</v>
      </c>
      <c r="N30" s="178">
        <v>0</v>
      </c>
      <c r="O30" s="178"/>
      <c r="P30" s="183">
        <v>1.0000000000000001E-5</v>
      </c>
      <c r="Q30" s="184"/>
      <c r="R30" s="184">
        <v>1.0000000000000001E-5</v>
      </c>
      <c r="S30" s="182">
        <f t="shared" si="5"/>
        <v>1.2E-2</v>
      </c>
      <c r="T30" s="179"/>
      <c r="U30" s="179"/>
      <c r="V30" s="183"/>
      <c r="Z30">
        <v>0</v>
      </c>
    </row>
    <row r="31" spans="1:26" ht="24.95" customHeight="1" x14ac:dyDescent="0.25">
      <c r="A31" s="169">
        <v>6</v>
      </c>
      <c r="B31" s="164" t="s">
        <v>113</v>
      </c>
      <c r="C31" s="170" t="s">
        <v>114</v>
      </c>
      <c r="D31" s="164" t="s">
        <v>115</v>
      </c>
      <c r="E31" s="164" t="s">
        <v>116</v>
      </c>
      <c r="F31" s="165">
        <v>220</v>
      </c>
      <c r="G31" s="166">
        <v>0</v>
      </c>
      <c r="H31" s="166">
        <v>0</v>
      </c>
      <c r="I31" s="166">
        <f t="shared" si="0"/>
        <v>0</v>
      </c>
      <c r="J31" s="164">
        <f t="shared" si="1"/>
        <v>0</v>
      </c>
      <c r="K31" s="167">
        <f t="shared" si="2"/>
        <v>0</v>
      </c>
      <c r="L31" s="167">
        <f t="shared" si="3"/>
        <v>0</v>
      </c>
      <c r="M31" s="167">
        <f t="shared" si="4"/>
        <v>0</v>
      </c>
      <c r="N31" s="167">
        <v>0</v>
      </c>
      <c r="O31" s="167"/>
      <c r="P31" s="173"/>
      <c r="Q31" s="173"/>
      <c r="R31" s="173"/>
      <c r="S31" s="171">
        <f t="shared" si="5"/>
        <v>0</v>
      </c>
      <c r="T31" s="168"/>
      <c r="U31" s="168"/>
      <c r="V31" s="172"/>
      <c r="Z31">
        <v>0</v>
      </c>
    </row>
    <row r="32" spans="1:26" ht="24.95" customHeight="1" x14ac:dyDescent="0.25">
      <c r="A32" s="180">
        <v>7</v>
      </c>
      <c r="B32" s="164" t="s">
        <v>107</v>
      </c>
      <c r="C32" s="170" t="s">
        <v>117</v>
      </c>
      <c r="D32" s="164" t="s">
        <v>118</v>
      </c>
      <c r="E32" s="164" t="s">
        <v>99</v>
      </c>
      <c r="F32" s="165">
        <v>60</v>
      </c>
      <c r="G32" s="166">
        <v>0</v>
      </c>
      <c r="H32" s="166">
        <v>0</v>
      </c>
      <c r="I32" s="166">
        <f t="shared" si="0"/>
        <v>0</v>
      </c>
      <c r="J32" s="164">
        <f t="shared" si="1"/>
        <v>0</v>
      </c>
      <c r="K32" s="167">
        <f t="shared" si="2"/>
        <v>0</v>
      </c>
      <c r="L32" s="167">
        <f t="shared" si="3"/>
        <v>0</v>
      </c>
      <c r="M32" s="167">
        <f t="shared" si="4"/>
        <v>0</v>
      </c>
      <c r="N32" s="167">
        <v>0</v>
      </c>
      <c r="O32" s="167"/>
      <c r="P32" s="173"/>
      <c r="Q32" s="173"/>
      <c r="R32" s="173"/>
      <c r="S32" s="171">
        <f t="shared" si="5"/>
        <v>0</v>
      </c>
      <c r="T32" s="168"/>
      <c r="U32" s="168"/>
      <c r="V32" s="172"/>
      <c r="Z32">
        <v>0</v>
      </c>
    </row>
    <row r="33" spans="1:26" ht="24.95" customHeight="1" x14ac:dyDescent="0.25">
      <c r="A33" s="169">
        <v>8</v>
      </c>
      <c r="B33" s="175" t="s">
        <v>119</v>
      </c>
      <c r="C33" s="181" t="s">
        <v>120</v>
      </c>
      <c r="D33" s="175" t="s">
        <v>121</v>
      </c>
      <c r="E33" s="175" t="s">
        <v>99</v>
      </c>
      <c r="F33" s="176">
        <v>60</v>
      </c>
      <c r="G33" s="177">
        <v>0</v>
      </c>
      <c r="H33" s="177">
        <v>0</v>
      </c>
      <c r="I33" s="177">
        <f t="shared" si="0"/>
        <v>0</v>
      </c>
      <c r="J33" s="175">
        <f t="shared" si="1"/>
        <v>0</v>
      </c>
      <c r="K33" s="178">
        <f t="shared" si="2"/>
        <v>0</v>
      </c>
      <c r="L33" s="178">
        <f t="shared" si="3"/>
        <v>0</v>
      </c>
      <c r="M33" s="178">
        <f t="shared" si="4"/>
        <v>0</v>
      </c>
      <c r="N33" s="178">
        <v>0</v>
      </c>
      <c r="O33" s="178"/>
      <c r="P33" s="183">
        <v>6.0000000000000002E-5</v>
      </c>
      <c r="Q33" s="184"/>
      <c r="R33" s="184">
        <v>6.0000000000000002E-5</v>
      </c>
      <c r="S33" s="182">
        <f t="shared" si="5"/>
        <v>4.0000000000000001E-3</v>
      </c>
      <c r="T33" s="179"/>
      <c r="U33" s="179"/>
      <c r="V33" s="183"/>
      <c r="Z33">
        <v>0</v>
      </c>
    </row>
    <row r="34" spans="1:26" ht="24.95" customHeight="1" x14ac:dyDescent="0.25">
      <c r="A34" s="180">
        <v>9</v>
      </c>
      <c r="B34" s="175" t="s">
        <v>119</v>
      </c>
      <c r="C34" s="181" t="s">
        <v>122</v>
      </c>
      <c r="D34" s="175" t="s">
        <v>123</v>
      </c>
      <c r="E34" s="175" t="s">
        <v>99</v>
      </c>
      <c r="F34" s="176">
        <v>180</v>
      </c>
      <c r="G34" s="177">
        <v>0</v>
      </c>
      <c r="H34" s="177">
        <v>0</v>
      </c>
      <c r="I34" s="177">
        <f t="shared" si="0"/>
        <v>0</v>
      </c>
      <c r="J34" s="175">
        <f t="shared" si="1"/>
        <v>0</v>
      </c>
      <c r="K34" s="178">
        <f t="shared" si="2"/>
        <v>0</v>
      </c>
      <c r="L34" s="178">
        <f t="shared" si="3"/>
        <v>0</v>
      </c>
      <c r="M34" s="178">
        <f t="shared" si="4"/>
        <v>0</v>
      </c>
      <c r="N34" s="178">
        <v>0</v>
      </c>
      <c r="O34" s="178"/>
      <c r="P34" s="184"/>
      <c r="Q34" s="184"/>
      <c r="R34" s="184"/>
      <c r="S34" s="182">
        <f t="shared" si="5"/>
        <v>0</v>
      </c>
      <c r="T34" s="179"/>
      <c r="U34" s="179"/>
      <c r="V34" s="183"/>
      <c r="Z34">
        <v>0</v>
      </c>
    </row>
    <row r="35" spans="1:26" ht="24.95" customHeight="1" x14ac:dyDescent="0.25">
      <c r="A35" s="169">
        <v>10</v>
      </c>
      <c r="B35" s="164" t="s">
        <v>107</v>
      </c>
      <c r="C35" s="170" t="s">
        <v>124</v>
      </c>
      <c r="D35" s="164" t="s">
        <v>151</v>
      </c>
      <c r="E35" s="164" t="s">
        <v>99</v>
      </c>
      <c r="F35" s="165">
        <v>271</v>
      </c>
      <c r="G35" s="166">
        <v>0</v>
      </c>
      <c r="H35" s="166">
        <v>0</v>
      </c>
      <c r="I35" s="166">
        <f t="shared" si="0"/>
        <v>0</v>
      </c>
      <c r="J35" s="164">
        <f t="shared" si="1"/>
        <v>0</v>
      </c>
      <c r="K35" s="167">
        <f t="shared" si="2"/>
        <v>0</v>
      </c>
      <c r="L35" s="167">
        <f t="shared" si="3"/>
        <v>0</v>
      </c>
      <c r="M35" s="167">
        <f t="shared" si="4"/>
        <v>0</v>
      </c>
      <c r="N35" s="167">
        <v>0</v>
      </c>
      <c r="O35" s="167"/>
      <c r="P35" s="173"/>
      <c r="Q35" s="173"/>
      <c r="R35" s="173"/>
      <c r="S35" s="171">
        <f t="shared" si="5"/>
        <v>0</v>
      </c>
      <c r="T35" s="168"/>
      <c r="U35" s="168"/>
      <c r="V35" s="172"/>
      <c r="Z35">
        <v>0</v>
      </c>
    </row>
    <row r="36" spans="1:26" ht="24.95" customHeight="1" x14ac:dyDescent="0.25">
      <c r="A36" s="180">
        <v>11</v>
      </c>
      <c r="B36" s="175" t="s">
        <v>119</v>
      </c>
      <c r="C36" s="181" t="s">
        <v>125</v>
      </c>
      <c r="D36" s="175" t="s">
        <v>150</v>
      </c>
      <c r="E36" s="175" t="s">
        <v>99</v>
      </c>
      <c r="F36" s="176">
        <v>176</v>
      </c>
      <c r="G36" s="177">
        <v>0</v>
      </c>
      <c r="H36" s="177">
        <v>0</v>
      </c>
      <c r="I36" s="177">
        <f t="shared" si="0"/>
        <v>0</v>
      </c>
      <c r="J36" s="175">
        <f t="shared" si="1"/>
        <v>0</v>
      </c>
      <c r="K36" s="178">
        <f t="shared" si="2"/>
        <v>0</v>
      </c>
      <c r="L36" s="178">
        <f t="shared" si="3"/>
        <v>0</v>
      </c>
      <c r="M36" s="178">
        <f t="shared" si="4"/>
        <v>0</v>
      </c>
      <c r="N36" s="178">
        <v>0</v>
      </c>
      <c r="O36" s="178"/>
      <c r="P36" s="183">
        <v>2.6900000000000001E-3</v>
      </c>
      <c r="Q36" s="184"/>
      <c r="R36" s="184">
        <v>2.6900000000000001E-3</v>
      </c>
      <c r="S36" s="182">
        <f t="shared" si="5"/>
        <v>0.47299999999999998</v>
      </c>
      <c r="T36" s="179"/>
      <c r="U36" s="179"/>
      <c r="V36" s="183"/>
      <c r="Z36">
        <v>0</v>
      </c>
    </row>
    <row r="37" spans="1:26" ht="24.95" customHeight="1" x14ac:dyDescent="0.25">
      <c r="A37" s="169">
        <v>12</v>
      </c>
      <c r="B37" s="175" t="s">
        <v>119</v>
      </c>
      <c r="C37" s="181" t="s">
        <v>126</v>
      </c>
      <c r="D37" s="175" t="s">
        <v>127</v>
      </c>
      <c r="E37" s="175" t="s">
        <v>99</v>
      </c>
      <c r="F37" s="176">
        <v>176</v>
      </c>
      <c r="G37" s="177">
        <v>0</v>
      </c>
      <c r="H37" s="177">
        <v>0</v>
      </c>
      <c r="I37" s="177">
        <f t="shared" si="0"/>
        <v>0</v>
      </c>
      <c r="J37" s="175">
        <f t="shared" si="1"/>
        <v>0</v>
      </c>
      <c r="K37" s="178">
        <f t="shared" si="2"/>
        <v>0</v>
      </c>
      <c r="L37" s="178">
        <f t="shared" si="3"/>
        <v>0</v>
      </c>
      <c r="M37" s="178">
        <f t="shared" si="4"/>
        <v>0</v>
      </c>
      <c r="N37" s="178">
        <v>0</v>
      </c>
      <c r="O37" s="178"/>
      <c r="P37" s="184"/>
      <c r="Q37" s="184"/>
      <c r="R37" s="184"/>
      <c r="S37" s="182">
        <f t="shared" si="5"/>
        <v>0</v>
      </c>
      <c r="T37" s="179"/>
      <c r="U37" s="179"/>
      <c r="V37" s="183"/>
      <c r="Z37">
        <v>0</v>
      </c>
    </row>
    <row r="38" spans="1:26" ht="24.95" customHeight="1" x14ac:dyDescent="0.25">
      <c r="A38" s="180">
        <v>13</v>
      </c>
      <c r="B38" s="175" t="s">
        <v>119</v>
      </c>
      <c r="C38" s="181" t="s">
        <v>128</v>
      </c>
      <c r="D38" s="175" t="s">
        <v>129</v>
      </c>
      <c r="E38" s="175" t="s">
        <v>99</v>
      </c>
      <c r="F38" s="176">
        <v>95</v>
      </c>
      <c r="G38" s="177">
        <v>0</v>
      </c>
      <c r="H38" s="177">
        <v>0</v>
      </c>
      <c r="I38" s="177">
        <f t="shared" si="0"/>
        <v>0</v>
      </c>
      <c r="J38" s="175">
        <f t="shared" si="1"/>
        <v>0</v>
      </c>
      <c r="K38" s="178">
        <f t="shared" si="2"/>
        <v>0</v>
      </c>
      <c r="L38" s="178">
        <f t="shared" si="3"/>
        <v>0</v>
      </c>
      <c r="M38" s="178">
        <f t="shared" si="4"/>
        <v>0</v>
      </c>
      <c r="N38" s="178">
        <v>0</v>
      </c>
      <c r="O38" s="178"/>
      <c r="P38" s="183">
        <v>3.5799999999999998E-3</v>
      </c>
      <c r="Q38" s="184"/>
      <c r="R38" s="184">
        <v>3.5799999999999998E-3</v>
      </c>
      <c r="S38" s="182">
        <f t="shared" si="5"/>
        <v>0.34</v>
      </c>
      <c r="T38" s="179"/>
      <c r="U38" s="179"/>
      <c r="V38" s="183"/>
      <c r="Z38">
        <v>0</v>
      </c>
    </row>
    <row r="39" spans="1:26" ht="24.95" customHeight="1" x14ac:dyDescent="0.25">
      <c r="A39" s="169">
        <v>14</v>
      </c>
      <c r="B39" s="175" t="s">
        <v>119</v>
      </c>
      <c r="C39" s="181" t="s">
        <v>130</v>
      </c>
      <c r="D39" s="175" t="s">
        <v>131</v>
      </c>
      <c r="E39" s="175" t="s">
        <v>99</v>
      </c>
      <c r="F39" s="176">
        <v>813</v>
      </c>
      <c r="G39" s="177">
        <v>0</v>
      </c>
      <c r="H39" s="177">
        <v>0</v>
      </c>
      <c r="I39" s="177">
        <f t="shared" si="0"/>
        <v>0</v>
      </c>
      <c r="J39" s="175">
        <f t="shared" si="1"/>
        <v>0</v>
      </c>
      <c r="K39" s="178">
        <f t="shared" si="2"/>
        <v>0</v>
      </c>
      <c r="L39" s="178">
        <f t="shared" si="3"/>
        <v>0</v>
      </c>
      <c r="M39" s="178">
        <f t="shared" si="4"/>
        <v>0</v>
      </c>
      <c r="N39" s="178">
        <v>0</v>
      </c>
      <c r="O39" s="178"/>
      <c r="P39" s="184"/>
      <c r="Q39" s="184"/>
      <c r="R39" s="184"/>
      <c r="S39" s="182">
        <f t="shared" si="5"/>
        <v>0</v>
      </c>
      <c r="T39" s="179"/>
      <c r="U39" s="179"/>
      <c r="V39" s="183"/>
      <c r="Z39">
        <v>0</v>
      </c>
    </row>
    <row r="40" spans="1:26" ht="24.95" customHeight="1" x14ac:dyDescent="0.25">
      <c r="A40" s="180">
        <v>15</v>
      </c>
      <c r="B40" s="164" t="s">
        <v>113</v>
      </c>
      <c r="C40" s="170" t="s">
        <v>132</v>
      </c>
      <c r="D40" s="164" t="s">
        <v>133</v>
      </c>
      <c r="E40" s="164" t="s">
        <v>134</v>
      </c>
      <c r="F40" s="165">
        <v>5</v>
      </c>
      <c r="G40" s="166">
        <v>0</v>
      </c>
      <c r="H40" s="166">
        <v>0</v>
      </c>
      <c r="I40" s="166">
        <f t="shared" si="0"/>
        <v>0</v>
      </c>
      <c r="J40" s="164">
        <f t="shared" si="1"/>
        <v>0</v>
      </c>
      <c r="K40" s="167">
        <f t="shared" si="2"/>
        <v>0</v>
      </c>
      <c r="L40" s="167">
        <f t="shared" si="3"/>
        <v>0</v>
      </c>
      <c r="M40" s="167">
        <f t="shared" si="4"/>
        <v>0</v>
      </c>
      <c r="N40" s="167">
        <v>0</v>
      </c>
      <c r="O40" s="167"/>
      <c r="P40" s="173"/>
      <c r="Q40" s="173"/>
      <c r="R40" s="173"/>
      <c r="S40" s="171">
        <f t="shared" si="5"/>
        <v>0</v>
      </c>
      <c r="T40" s="168"/>
      <c r="U40" s="168"/>
      <c r="V40" s="172"/>
      <c r="Z40">
        <v>0</v>
      </c>
    </row>
    <row r="41" spans="1:26" x14ac:dyDescent="0.25">
      <c r="A41" s="148"/>
      <c r="B41" s="148"/>
      <c r="C41" s="163">
        <v>921</v>
      </c>
      <c r="D41" s="163" t="s">
        <v>79</v>
      </c>
      <c r="E41" s="148"/>
      <c r="F41" s="162"/>
      <c r="G41" s="151">
        <f>ROUND((SUM(L28:L40))/1,2)</f>
        <v>0</v>
      </c>
      <c r="H41" s="151">
        <f>ROUND((SUM(M28:M40))/1,2)</f>
        <v>0</v>
      </c>
      <c r="I41" s="151">
        <f>ROUND((SUM(I28:I40))/1,2)</f>
        <v>0</v>
      </c>
      <c r="J41" s="148"/>
      <c r="K41" s="148"/>
      <c r="L41" s="148">
        <f>ROUND((SUM(L28:L40))/1,2)</f>
        <v>0</v>
      </c>
      <c r="M41" s="148">
        <f>ROUND((SUM(M28:M40))/1,2)</f>
        <v>0</v>
      </c>
      <c r="N41" s="148"/>
      <c r="O41" s="148"/>
      <c r="P41" s="174"/>
      <c r="Q41" s="148"/>
      <c r="R41" s="148"/>
      <c r="S41" s="174">
        <f>ROUND((SUM(S28:S40))/1,2)</f>
        <v>0.83</v>
      </c>
      <c r="T41" s="145"/>
      <c r="U41" s="145"/>
      <c r="V41" s="2">
        <f>ROUND((SUM(V28:V40))/1,2)</f>
        <v>0</v>
      </c>
      <c r="W41" s="145"/>
      <c r="X41" s="145"/>
      <c r="Y41" s="145"/>
      <c r="Z41" s="145"/>
    </row>
    <row r="42" spans="1:26" x14ac:dyDescent="0.25">
      <c r="A42" s="1"/>
      <c r="B42" s="1"/>
      <c r="C42" s="1"/>
      <c r="D42" s="1"/>
      <c r="E42" s="1"/>
      <c r="F42" s="158"/>
      <c r="G42" s="141"/>
      <c r="H42" s="141"/>
      <c r="I42" s="141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8"/>
      <c r="B43" s="148"/>
      <c r="C43" s="148"/>
      <c r="D43" s="2" t="s">
        <v>78</v>
      </c>
      <c r="E43" s="148"/>
      <c r="F43" s="162"/>
      <c r="G43" s="151">
        <f>ROUND((SUM(L27:L42))/2,2)</f>
        <v>0</v>
      </c>
      <c r="H43" s="151">
        <f>ROUND((SUM(M27:M42))/2,2)</f>
        <v>0</v>
      </c>
      <c r="I43" s="151">
        <f>ROUND((SUM(I27:I42))/2,2)</f>
        <v>0</v>
      </c>
      <c r="J43" s="149"/>
      <c r="K43" s="148"/>
      <c r="L43" s="149">
        <f>ROUND((SUM(L27:L42))/2,2)</f>
        <v>0</v>
      </c>
      <c r="M43" s="149">
        <f>ROUND((SUM(M27:M42))/2,2)</f>
        <v>0</v>
      </c>
      <c r="N43" s="148"/>
      <c r="O43" s="148"/>
      <c r="P43" s="174"/>
      <c r="Q43" s="148"/>
      <c r="R43" s="148"/>
      <c r="S43" s="174">
        <f>ROUND((SUM(S27:S42))/2,2)</f>
        <v>0.83</v>
      </c>
      <c r="T43" s="145"/>
      <c r="U43" s="145"/>
      <c r="V43" s="2">
        <f>ROUND((SUM(V27:V42))/2,2)</f>
        <v>0</v>
      </c>
    </row>
    <row r="44" spans="1:26" x14ac:dyDescent="0.25">
      <c r="A44" s="1"/>
      <c r="B44" s="1"/>
      <c r="C44" s="1"/>
      <c r="D44" s="1"/>
      <c r="E44" s="1"/>
      <c r="F44" s="158"/>
      <c r="G44" s="141"/>
      <c r="H44" s="141"/>
      <c r="I44" s="141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48"/>
      <c r="B45" s="148"/>
      <c r="C45" s="148"/>
      <c r="D45" s="2" t="s">
        <v>8</v>
      </c>
      <c r="E45" s="148"/>
      <c r="F45" s="162"/>
      <c r="G45" s="149"/>
      <c r="H45" s="149"/>
      <c r="I45" s="14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5"/>
      <c r="U45" s="145"/>
      <c r="V45" s="148"/>
      <c r="W45" s="145"/>
      <c r="X45" s="145"/>
      <c r="Y45" s="145"/>
      <c r="Z45" s="145"/>
    </row>
    <row r="46" spans="1:26" x14ac:dyDescent="0.25">
      <c r="A46" s="148"/>
      <c r="B46" s="148"/>
      <c r="C46" s="163">
        <v>0</v>
      </c>
      <c r="D46" s="163" t="s">
        <v>80</v>
      </c>
      <c r="E46" s="148"/>
      <c r="F46" s="162"/>
      <c r="G46" s="149"/>
      <c r="H46" s="149"/>
      <c r="I46" s="149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5"/>
      <c r="U46" s="145"/>
      <c r="V46" s="148"/>
      <c r="W46" s="145"/>
      <c r="X46" s="145"/>
      <c r="Y46" s="145"/>
      <c r="Z46" s="145"/>
    </row>
    <row r="47" spans="1:26" ht="24.95" customHeight="1" x14ac:dyDescent="0.25">
      <c r="A47" s="169">
        <v>16</v>
      </c>
      <c r="B47" s="164" t="s">
        <v>135</v>
      </c>
      <c r="C47" s="170" t="s">
        <v>136</v>
      </c>
      <c r="D47" s="164" t="s">
        <v>137</v>
      </c>
      <c r="E47" s="164" t="s">
        <v>138</v>
      </c>
      <c r="F47" s="165">
        <v>12</v>
      </c>
      <c r="G47" s="166">
        <v>0</v>
      </c>
      <c r="H47" s="166">
        <v>0</v>
      </c>
      <c r="I47" s="166">
        <f>ROUND(F47*(G47+H47),2)</f>
        <v>0</v>
      </c>
      <c r="J47" s="164">
        <f>ROUND(F47*(N47),2)</f>
        <v>0</v>
      </c>
      <c r="K47" s="167">
        <f>ROUND(F47*(O47),2)</f>
        <v>0</v>
      </c>
      <c r="L47" s="167">
        <f>ROUND(F47*(G47),2)</f>
        <v>0</v>
      </c>
      <c r="M47" s="167">
        <f>ROUND(F47*(H47),2)</f>
        <v>0</v>
      </c>
      <c r="N47" s="167">
        <v>0</v>
      </c>
      <c r="O47" s="167"/>
      <c r="P47" s="173"/>
      <c r="Q47" s="173"/>
      <c r="R47" s="173"/>
      <c r="S47" s="171">
        <f>ROUND(F47*(P47),3)</f>
        <v>0</v>
      </c>
      <c r="T47" s="168"/>
      <c r="U47" s="168"/>
      <c r="V47" s="172"/>
      <c r="Z47">
        <v>0</v>
      </c>
    </row>
    <row r="48" spans="1:26" x14ac:dyDescent="0.25">
      <c r="A48" s="148"/>
      <c r="B48" s="148"/>
      <c r="C48" s="163">
        <v>0</v>
      </c>
      <c r="D48" s="163" t="s">
        <v>80</v>
      </c>
      <c r="E48" s="148"/>
      <c r="F48" s="162"/>
      <c r="G48" s="151">
        <f>ROUND((SUM(L46:L47))/1,2)</f>
        <v>0</v>
      </c>
      <c r="H48" s="151">
        <f>ROUND((SUM(M46:M47))/1,2)</f>
        <v>0</v>
      </c>
      <c r="I48" s="151">
        <f>ROUND((SUM(I46:I47))/1,2)</f>
        <v>0</v>
      </c>
      <c r="J48" s="148"/>
      <c r="K48" s="148"/>
      <c r="L48" s="148">
        <f>ROUND((SUM(L46:L47))/1,2)</f>
        <v>0</v>
      </c>
      <c r="M48" s="148">
        <f>ROUND((SUM(M46:M47))/1,2)</f>
        <v>0</v>
      </c>
      <c r="N48" s="148"/>
      <c r="O48" s="148"/>
      <c r="P48" s="174"/>
      <c r="Q48" s="1"/>
      <c r="R48" s="1"/>
      <c r="S48" s="174">
        <f>ROUND((SUM(S46:S47))/1,2)</f>
        <v>0</v>
      </c>
      <c r="T48" s="185"/>
      <c r="U48" s="185"/>
      <c r="V48" s="2">
        <f>ROUND((SUM(V46:V47))/1,2)</f>
        <v>0</v>
      </c>
    </row>
    <row r="49" spans="1:26" x14ac:dyDescent="0.25">
      <c r="A49" s="1"/>
      <c r="B49" s="1"/>
      <c r="C49" s="1"/>
      <c r="D49" s="1"/>
      <c r="E49" s="1"/>
      <c r="F49" s="158"/>
      <c r="G49" s="141"/>
      <c r="H49" s="141"/>
      <c r="I49" s="141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8"/>
      <c r="B50" s="148"/>
      <c r="C50" s="148"/>
      <c r="D50" s="2" t="s">
        <v>8</v>
      </c>
      <c r="E50" s="148"/>
      <c r="F50" s="162"/>
      <c r="G50" s="151">
        <f>ROUND((SUM(L45:L49))/2,2)</f>
        <v>0</v>
      </c>
      <c r="H50" s="151">
        <f>ROUND((SUM(M45:M49))/2,2)</f>
        <v>0</v>
      </c>
      <c r="I50" s="151">
        <f>ROUND((SUM(I45:I49))/2,2)</f>
        <v>0</v>
      </c>
      <c r="J50" s="148"/>
      <c r="K50" s="148"/>
      <c r="L50" s="148">
        <f>ROUND((SUM(L45:L49))/2,2)</f>
        <v>0</v>
      </c>
      <c r="M50" s="148">
        <f>ROUND((SUM(M45:M49))/2,2)</f>
        <v>0</v>
      </c>
      <c r="N50" s="148"/>
      <c r="O50" s="148"/>
      <c r="P50" s="174"/>
      <c r="Q50" s="1"/>
      <c r="R50" s="1"/>
      <c r="S50" s="174">
        <f>ROUND((SUM(S45:S49))/2,2)</f>
        <v>0</v>
      </c>
      <c r="V50" s="2">
        <f>ROUND((SUM(V45:V49))/2,2)</f>
        <v>0</v>
      </c>
    </row>
    <row r="51" spans="1:26" x14ac:dyDescent="0.25">
      <c r="A51" s="186"/>
      <c r="B51" s="186"/>
      <c r="C51" s="186"/>
      <c r="D51" s="186" t="s">
        <v>81</v>
      </c>
      <c r="E51" s="186"/>
      <c r="F51" s="187"/>
      <c r="G51" s="188">
        <f>ROUND((SUM(L9:L50))/3,2)</f>
        <v>0</v>
      </c>
      <c r="H51" s="188">
        <f>ROUND((SUM(M9:M50))/3,2)</f>
        <v>0</v>
      </c>
      <c r="I51" s="188">
        <f>ROUND((SUM(I9:I50))/3,2)</f>
        <v>0</v>
      </c>
      <c r="J51" s="186"/>
      <c r="K51" s="186">
        <f>ROUND((SUM(K9:K50))/3,2)</f>
        <v>0</v>
      </c>
      <c r="L51" s="186">
        <f>ROUND((SUM(L9:L50))/3,2)</f>
        <v>0</v>
      </c>
      <c r="M51" s="186">
        <f>ROUND((SUM(M9:M50))/3,2)</f>
        <v>0</v>
      </c>
      <c r="N51" s="186"/>
      <c r="O51" s="186"/>
      <c r="P51" s="187"/>
      <c r="Q51" s="186"/>
      <c r="R51" s="186"/>
      <c r="S51" s="187">
        <f>ROUND((SUM(S9:S50))/3,2)</f>
        <v>2.2000000000000002</v>
      </c>
      <c r="T51" s="189"/>
      <c r="U51" s="189"/>
      <c r="V51" s="186">
        <f>ROUND((SUM(V9:V50))/3,2)</f>
        <v>0</v>
      </c>
      <c r="Z51">
        <f>(SUM(Z9:Z50))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Zákazka Výmena svietidiel v MŠ  / ELI - MŠ Ovručská 14</oddHeader>
    <oddFooter>&amp;RStrana &amp;P z &amp;N    &amp;L&amp;7Spracované systémom Systematic® Kalkulus,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19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4" t="s">
        <v>20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2"/>
      <c r="B3" s="33" t="s">
        <v>141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8" t="s">
        <v>28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1" t="s">
        <v>29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2"/>
      <c r="B9" s="37" t="s">
        <v>31</v>
      </c>
      <c r="C9" s="19"/>
      <c r="D9" s="16"/>
      <c r="E9" s="16"/>
      <c r="F9" s="16"/>
      <c r="G9" s="38" t="s">
        <v>32</v>
      </c>
      <c r="H9" s="16"/>
      <c r="I9" s="26"/>
      <c r="J9" s="29"/>
    </row>
    <row r="10" spans="1:23" ht="20.100000000000001" customHeight="1" x14ac:dyDescent="0.25">
      <c r="A10" s="12"/>
      <c r="B10" s="211" t="s">
        <v>30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2"/>
      <c r="B11" s="37" t="s">
        <v>31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33</v>
      </c>
      <c r="C15" s="83" t="s">
        <v>6</v>
      </c>
      <c r="D15" s="83" t="s">
        <v>62</v>
      </c>
      <c r="E15" s="84" t="s">
        <v>63</v>
      </c>
      <c r="F15" s="98" t="s">
        <v>64</v>
      </c>
      <c r="G15" s="50" t="s">
        <v>39</v>
      </c>
      <c r="H15" s="53" t="s">
        <v>40</v>
      </c>
      <c r="I15" s="97"/>
      <c r="J15" s="47"/>
    </row>
    <row r="16" spans="1:23" ht="18" customHeight="1" x14ac:dyDescent="0.25">
      <c r="A16" s="12"/>
      <c r="B16" s="85">
        <v>1</v>
      </c>
      <c r="C16" s="86" t="s">
        <v>34</v>
      </c>
      <c r="D16" s="87">
        <f>'Rekap 6808'!B13</f>
        <v>0</v>
      </c>
      <c r="E16" s="88">
        <f>'Rekap 6808'!C13</f>
        <v>0</v>
      </c>
      <c r="F16" s="99">
        <f>'Rekap 6808'!D13</f>
        <v>0</v>
      </c>
      <c r="G16" s="51">
        <v>6</v>
      </c>
      <c r="H16" s="108" t="s">
        <v>41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35</v>
      </c>
      <c r="D17" s="68">
        <f>'Rekap 6808'!B17</f>
        <v>0</v>
      </c>
      <c r="E17" s="66">
        <f>'Rekap 6808'!C17</f>
        <v>0</v>
      </c>
      <c r="F17" s="71">
        <f>'Rekap 6808'!D17</f>
        <v>0</v>
      </c>
      <c r="G17" s="52">
        <v>7</v>
      </c>
      <c r="H17" s="109" t="s">
        <v>42</v>
      </c>
      <c r="I17" s="119"/>
      <c r="J17" s="112">
        <f>'SO 6808'!Z51</f>
        <v>0</v>
      </c>
    </row>
    <row r="18" spans="1:26" ht="18" customHeight="1" x14ac:dyDescent="0.25">
      <c r="A18" s="12"/>
      <c r="B18" s="59">
        <v>3</v>
      </c>
      <c r="C18" s="63" t="s">
        <v>36</v>
      </c>
      <c r="D18" s="69">
        <f>'Rekap 6808'!B21</f>
        <v>0</v>
      </c>
      <c r="E18" s="67">
        <f>'Rekap 6808'!C21</f>
        <v>0</v>
      </c>
      <c r="F18" s="72">
        <f>'Rekap 6808'!D21</f>
        <v>0</v>
      </c>
      <c r="G18" s="52">
        <v>8</v>
      </c>
      <c r="H18" s="109" t="s">
        <v>43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37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38</v>
      </c>
      <c r="D20" s="70"/>
      <c r="E20" s="92"/>
      <c r="F20" s="100">
        <f>SUM(F16:F19)</f>
        <v>0</v>
      </c>
      <c r="G20" s="52">
        <v>10</v>
      </c>
      <c r="H20" s="109" t="s">
        <v>38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51</v>
      </c>
      <c r="C21" s="60" t="s">
        <v>52</v>
      </c>
      <c r="D21" s="65"/>
      <c r="E21" s="18"/>
      <c r="F21" s="90"/>
      <c r="G21" s="56" t="s">
        <v>58</v>
      </c>
      <c r="H21" s="53" t="s">
        <v>52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53</v>
      </c>
      <c r="D22" s="78"/>
      <c r="E22" s="80" t="s">
        <v>56</v>
      </c>
      <c r="F22" s="71">
        <f>((F16*U22*0)+(F17*V22*0)+(F18*W22*0))/100</f>
        <v>0</v>
      </c>
      <c r="G22" s="51">
        <v>16</v>
      </c>
      <c r="H22" s="108" t="s">
        <v>59</v>
      </c>
      <c r="I22" s="120" t="s">
        <v>56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54</v>
      </c>
      <c r="D23" s="57"/>
      <c r="E23" s="80" t="s">
        <v>57</v>
      </c>
      <c r="F23" s="72">
        <f>((F16*U23*0)+(F17*V23*0)+(F18*W23*0))/100</f>
        <v>0</v>
      </c>
      <c r="G23" s="52">
        <v>17</v>
      </c>
      <c r="H23" s="109" t="s">
        <v>60</v>
      </c>
      <c r="I23" s="120" t="s">
        <v>56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55</v>
      </c>
      <c r="D24" s="57"/>
      <c r="E24" s="80" t="s">
        <v>56</v>
      </c>
      <c r="F24" s="72">
        <f>((F16*U24*0)+(F17*V24*0)+(F18*W24*0))/100</f>
        <v>0</v>
      </c>
      <c r="G24" s="52">
        <v>18</v>
      </c>
      <c r="H24" s="109" t="s">
        <v>61</v>
      </c>
      <c r="I24" s="120" t="s">
        <v>57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38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67</v>
      </c>
      <c r="D27" s="126"/>
      <c r="E27" s="94"/>
      <c r="F27" s="28"/>
      <c r="G27" s="102" t="s">
        <v>44</v>
      </c>
      <c r="H27" s="96" t="s">
        <v>45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46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47</v>
      </c>
      <c r="I29" s="115">
        <f>J28-SUM('SO 6808'!K9:'SO 6808'!K50)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48</v>
      </c>
      <c r="I30" s="80">
        <f>SUM('SO 6808'!K9:'SO 6808'!K50)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49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50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65</v>
      </c>
      <c r="E33" s="77"/>
      <c r="F33" s="95"/>
      <c r="G33" s="104">
        <v>26</v>
      </c>
      <c r="H33" s="132" t="s">
        <v>66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28</v>
      </c>
      <c r="B1" s="218"/>
      <c r="C1" s="218"/>
      <c r="D1" s="219"/>
      <c r="E1" s="136" t="s">
        <v>25</v>
      </c>
      <c r="F1" s="135"/>
      <c r="W1">
        <v>30.126000000000001</v>
      </c>
    </row>
    <row r="2" spans="1:26" ht="20.100000000000001" customHeight="1" x14ac:dyDescent="0.25">
      <c r="A2" s="217" t="s">
        <v>29</v>
      </c>
      <c r="B2" s="218"/>
      <c r="C2" s="218"/>
      <c r="D2" s="219"/>
      <c r="E2" s="136" t="s">
        <v>23</v>
      </c>
      <c r="F2" s="135"/>
    </row>
    <row r="3" spans="1:26" ht="20.100000000000001" customHeight="1" x14ac:dyDescent="0.25">
      <c r="A3" s="217" t="s">
        <v>30</v>
      </c>
      <c r="B3" s="218"/>
      <c r="C3" s="218"/>
      <c r="D3" s="219"/>
      <c r="E3" s="136" t="s">
        <v>71</v>
      </c>
      <c r="F3" s="135"/>
    </row>
    <row r="4" spans="1:26" x14ac:dyDescent="0.25">
      <c r="A4" s="137" t="s">
        <v>20</v>
      </c>
      <c r="B4" s="134"/>
      <c r="C4" s="134"/>
      <c r="D4" s="134"/>
      <c r="E4" s="134"/>
      <c r="F4" s="134"/>
    </row>
    <row r="5" spans="1:26" x14ac:dyDescent="0.25">
      <c r="A5" s="137" t="s">
        <v>141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72</v>
      </c>
      <c r="B8" s="134"/>
      <c r="C8" s="134"/>
      <c r="D8" s="134"/>
      <c r="E8" s="134"/>
      <c r="F8" s="134"/>
    </row>
    <row r="9" spans="1:26" x14ac:dyDescent="0.25">
      <c r="A9" s="139" t="s">
        <v>68</v>
      </c>
      <c r="B9" s="139" t="s">
        <v>62</v>
      </c>
      <c r="C9" s="139" t="s">
        <v>63</v>
      </c>
      <c r="D9" s="139" t="s">
        <v>38</v>
      </c>
      <c r="E9" s="139" t="s">
        <v>69</v>
      </c>
      <c r="F9" s="139" t="s">
        <v>70</v>
      </c>
    </row>
    <row r="10" spans="1:26" x14ac:dyDescent="0.25">
      <c r="A10" s="146" t="s">
        <v>73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74</v>
      </c>
      <c r="B11" s="149">
        <f>'SO 6808'!L12</f>
        <v>0</v>
      </c>
      <c r="C11" s="149">
        <f>'SO 6808'!M12</f>
        <v>0</v>
      </c>
      <c r="D11" s="149">
        <f>'SO 6808'!I12</f>
        <v>0</v>
      </c>
      <c r="E11" s="150">
        <f>'SO 6808'!S12</f>
        <v>1.53</v>
      </c>
      <c r="F11" s="150">
        <f>'SO 6808'!V12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75</v>
      </c>
      <c r="B12" s="149">
        <f>'SO 6808'!L16</f>
        <v>0</v>
      </c>
      <c r="C12" s="149">
        <f>'SO 6808'!M16</f>
        <v>0</v>
      </c>
      <c r="D12" s="149">
        <f>'SO 6808'!I16</f>
        <v>0</v>
      </c>
      <c r="E12" s="150">
        <f>'SO 6808'!S16</f>
        <v>0</v>
      </c>
      <c r="F12" s="150">
        <f>'SO 6808'!V16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2" t="s">
        <v>73</v>
      </c>
      <c r="B13" s="151">
        <f>'SO 6808'!L18</f>
        <v>0</v>
      </c>
      <c r="C13" s="151">
        <f>'SO 6808'!M18</f>
        <v>0</v>
      </c>
      <c r="D13" s="151">
        <f>'SO 6808'!I18</f>
        <v>0</v>
      </c>
      <c r="E13" s="152">
        <f>'SO 6808'!S18</f>
        <v>1.53</v>
      </c>
      <c r="F13" s="152">
        <f>'SO 6808'!V18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"/>
      <c r="B14" s="141"/>
      <c r="C14" s="141"/>
      <c r="D14" s="141"/>
      <c r="E14" s="140"/>
      <c r="F14" s="140"/>
    </row>
    <row r="15" spans="1:26" x14ac:dyDescent="0.25">
      <c r="A15" s="2" t="s">
        <v>76</v>
      </c>
      <c r="B15" s="151"/>
      <c r="C15" s="149"/>
      <c r="D15" s="149"/>
      <c r="E15" s="150"/>
      <c r="F15" s="15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77</v>
      </c>
      <c r="B16" s="149">
        <f>'SO 6808'!L23</f>
        <v>0</v>
      </c>
      <c r="C16" s="149">
        <f>'SO 6808'!M23</f>
        <v>0</v>
      </c>
      <c r="D16" s="149">
        <f>'SO 6808'!I23</f>
        <v>0</v>
      </c>
      <c r="E16" s="150">
        <f>'SO 6808'!S23</f>
        <v>0.13</v>
      </c>
      <c r="F16" s="150">
        <f>'SO 6808'!V23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76</v>
      </c>
      <c r="B17" s="151">
        <f>'SO 6808'!L25</f>
        <v>0</v>
      </c>
      <c r="C17" s="151">
        <f>'SO 6808'!M25</f>
        <v>0</v>
      </c>
      <c r="D17" s="151">
        <f>'SO 6808'!I25</f>
        <v>0</v>
      </c>
      <c r="E17" s="152">
        <f>'SO 6808'!S25</f>
        <v>0.13</v>
      </c>
      <c r="F17" s="152">
        <f>'SO 6808'!V25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78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79</v>
      </c>
      <c r="B20" s="149">
        <f>'SO 6808'!L41</f>
        <v>0</v>
      </c>
      <c r="C20" s="149">
        <f>'SO 6808'!M41</f>
        <v>0</v>
      </c>
      <c r="D20" s="149">
        <f>'SO 6808'!I41</f>
        <v>0</v>
      </c>
      <c r="E20" s="150">
        <f>'SO 6808'!S41</f>
        <v>1.05</v>
      </c>
      <c r="F20" s="150">
        <f>'SO 6808'!V41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78</v>
      </c>
      <c r="B21" s="151">
        <f>'SO 6808'!L43</f>
        <v>0</v>
      </c>
      <c r="C21" s="151">
        <f>'SO 6808'!M43</f>
        <v>0</v>
      </c>
      <c r="D21" s="151">
        <f>'SO 6808'!I43</f>
        <v>0</v>
      </c>
      <c r="E21" s="152">
        <f>'SO 6808'!S43</f>
        <v>1.05</v>
      </c>
      <c r="F21" s="152">
        <f>'SO 6808'!V43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8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80</v>
      </c>
      <c r="B24" s="149">
        <f>'SO 6808'!L48</f>
        <v>0</v>
      </c>
      <c r="C24" s="149">
        <f>'SO 6808'!M48</f>
        <v>0</v>
      </c>
      <c r="D24" s="149">
        <f>'SO 6808'!I48</f>
        <v>0</v>
      </c>
      <c r="E24" s="150">
        <f>'SO 6808'!S48</f>
        <v>0</v>
      </c>
      <c r="F24" s="150">
        <f>'SO 6808'!V48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8</v>
      </c>
      <c r="B25" s="151">
        <f>'SO 6808'!L50</f>
        <v>0</v>
      </c>
      <c r="C25" s="151">
        <f>'SO 6808'!M50</f>
        <v>0</v>
      </c>
      <c r="D25" s="151">
        <f>'SO 6808'!I50</f>
        <v>0</v>
      </c>
      <c r="E25" s="152">
        <f>'SO 6808'!S50</f>
        <v>0</v>
      </c>
      <c r="F25" s="152">
        <f>'SO 6808'!V50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81</v>
      </c>
      <c r="B27" s="151">
        <f>'SO 6808'!L51</f>
        <v>0</v>
      </c>
      <c r="C27" s="151">
        <f>'SO 6808'!M51</f>
        <v>0</v>
      </c>
      <c r="D27" s="151">
        <f>'SO 6808'!I51</f>
        <v>0</v>
      </c>
      <c r="E27" s="152">
        <f>'SO 6808'!S51</f>
        <v>2.71</v>
      </c>
      <c r="F27" s="152">
        <f>'SO 6808'!V51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pane ySplit="8" topLeftCell="A30" activePane="bottomLeft" state="frozen"/>
      <selection pane="bottomLeft" activeCell="D35" sqref="D3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20" t="s">
        <v>28</v>
      </c>
      <c r="C1" s="221"/>
      <c r="D1" s="221"/>
      <c r="E1" s="221"/>
      <c r="F1" s="221"/>
      <c r="G1" s="221"/>
      <c r="H1" s="222"/>
      <c r="I1" s="156" t="s">
        <v>92</v>
      </c>
      <c r="J1" s="11"/>
      <c r="K1" s="3"/>
      <c r="L1" s="3"/>
      <c r="M1" s="3"/>
      <c r="N1" s="3"/>
      <c r="O1" s="3"/>
      <c r="P1" s="5" t="s">
        <v>93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20" t="s">
        <v>29</v>
      </c>
      <c r="C2" s="221"/>
      <c r="D2" s="221"/>
      <c r="E2" s="221"/>
      <c r="F2" s="221"/>
      <c r="G2" s="221"/>
      <c r="H2" s="222"/>
      <c r="I2" s="156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20" t="s">
        <v>30</v>
      </c>
      <c r="C3" s="221"/>
      <c r="D3" s="221"/>
      <c r="E3" s="221"/>
      <c r="F3" s="221"/>
      <c r="G3" s="221"/>
      <c r="H3" s="222"/>
      <c r="I3" s="156" t="s">
        <v>94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141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82</v>
      </c>
      <c r="B8" s="159" t="s">
        <v>83</v>
      </c>
      <c r="C8" s="159" t="s">
        <v>84</v>
      </c>
      <c r="D8" s="159" t="s">
        <v>85</v>
      </c>
      <c r="E8" s="159" t="s">
        <v>86</v>
      </c>
      <c r="F8" s="159" t="s">
        <v>87</v>
      </c>
      <c r="G8" s="159" t="s">
        <v>62</v>
      </c>
      <c r="H8" s="159" t="s">
        <v>63</v>
      </c>
      <c r="I8" s="159" t="s">
        <v>88</v>
      </c>
      <c r="J8" s="159"/>
      <c r="K8" s="159"/>
      <c r="L8" s="159"/>
      <c r="M8" s="159"/>
      <c r="N8" s="159"/>
      <c r="O8" s="159"/>
      <c r="P8" s="159" t="s">
        <v>89</v>
      </c>
      <c r="Q8" s="154"/>
      <c r="R8" s="154"/>
      <c r="S8" s="159" t="s">
        <v>90</v>
      </c>
      <c r="T8" s="155"/>
      <c r="U8" s="155"/>
      <c r="V8" s="159" t="s">
        <v>91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73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74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96</v>
      </c>
      <c r="C11" s="170" t="s">
        <v>97</v>
      </c>
      <c r="D11" s="164" t="s">
        <v>98</v>
      </c>
      <c r="E11" s="164" t="s">
        <v>99</v>
      </c>
      <c r="F11" s="165">
        <v>403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2">
        <v>3.8E-3</v>
      </c>
      <c r="Q11" s="173"/>
      <c r="R11" s="173">
        <v>3.8E-3</v>
      </c>
      <c r="S11" s="171">
        <f>ROUND(F11*(P11),3)</f>
        <v>1.5309999999999999</v>
      </c>
      <c r="T11" s="168"/>
      <c r="U11" s="168"/>
      <c r="V11" s="172"/>
      <c r="Z11">
        <v>0</v>
      </c>
    </row>
    <row r="12" spans="1:26" x14ac:dyDescent="0.25">
      <c r="A12" s="148"/>
      <c r="B12" s="148"/>
      <c r="C12" s="163">
        <v>6</v>
      </c>
      <c r="D12" s="163" t="s">
        <v>74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1.53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99</v>
      </c>
      <c r="D14" s="163" t="s">
        <v>75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96</v>
      </c>
      <c r="C15" s="170" t="s">
        <v>100</v>
      </c>
      <c r="D15" s="164" t="s">
        <v>101</v>
      </c>
      <c r="E15" s="164" t="s">
        <v>102</v>
      </c>
      <c r="F15" s="165">
        <v>1.5309999999999999</v>
      </c>
      <c r="G15" s="166">
        <v>0</v>
      </c>
      <c r="H15" s="166">
        <v>0</v>
      </c>
      <c r="I15" s="166">
        <f>ROUND(F15*(G15+H15),2)</f>
        <v>0</v>
      </c>
      <c r="J15" s="164">
        <f>ROUND(F15*(N15),2)</f>
        <v>0</v>
      </c>
      <c r="K15" s="167">
        <f>ROUND(F15*(O15),2)</f>
        <v>0</v>
      </c>
      <c r="L15" s="167">
        <f>ROUND(F15*(G15),2)</f>
        <v>0</v>
      </c>
      <c r="M15" s="167">
        <f>ROUND(F15*(H15),2)</f>
        <v>0</v>
      </c>
      <c r="N15" s="167">
        <v>0</v>
      </c>
      <c r="O15" s="167"/>
      <c r="P15" s="173"/>
      <c r="Q15" s="173"/>
      <c r="R15" s="173"/>
      <c r="S15" s="171">
        <f>ROUND(F15*(P15),3)</f>
        <v>0</v>
      </c>
      <c r="T15" s="168"/>
      <c r="U15" s="168"/>
      <c r="V15" s="172"/>
      <c r="Z15">
        <v>0</v>
      </c>
    </row>
    <row r="16" spans="1:26" x14ac:dyDescent="0.25">
      <c r="A16" s="148"/>
      <c r="B16" s="148"/>
      <c r="C16" s="163">
        <v>99</v>
      </c>
      <c r="D16" s="163" t="s">
        <v>75</v>
      </c>
      <c r="E16" s="148"/>
      <c r="F16" s="162"/>
      <c r="G16" s="151">
        <f>ROUND((SUM(L14:L15))/1,2)</f>
        <v>0</v>
      </c>
      <c r="H16" s="151">
        <f>ROUND((SUM(M14:M15))/1,2)</f>
        <v>0</v>
      </c>
      <c r="I16" s="151">
        <f>ROUND((SUM(I14:I15))/1,2)</f>
        <v>0</v>
      </c>
      <c r="J16" s="148"/>
      <c r="K16" s="148"/>
      <c r="L16" s="148">
        <f>ROUND((SUM(L14:L15))/1,2)</f>
        <v>0</v>
      </c>
      <c r="M16" s="148">
        <f>ROUND((SUM(M14:M15))/1,2)</f>
        <v>0</v>
      </c>
      <c r="N16" s="148"/>
      <c r="O16" s="148"/>
      <c r="P16" s="174"/>
      <c r="Q16" s="148"/>
      <c r="R16" s="148"/>
      <c r="S16" s="174">
        <f>ROUND((SUM(S14:S15))/1,2)</f>
        <v>0</v>
      </c>
      <c r="T16" s="145"/>
      <c r="U16" s="145"/>
      <c r="V16" s="2">
        <f>ROUND((SUM(V14:V15))/1,2)</f>
        <v>0</v>
      </c>
      <c r="W16" s="145"/>
      <c r="X16" s="145"/>
      <c r="Y16" s="145"/>
      <c r="Z16" s="145"/>
    </row>
    <row r="17" spans="1:26" x14ac:dyDescent="0.25">
      <c r="A17" s="1"/>
      <c r="B17" s="1"/>
      <c r="C17" s="1"/>
      <c r="D17" s="1"/>
      <c r="E17" s="1"/>
      <c r="F17" s="158"/>
      <c r="G17" s="141"/>
      <c r="H17" s="141"/>
      <c r="I17" s="141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25">
      <c r="A18" s="148"/>
      <c r="B18" s="148"/>
      <c r="C18" s="148"/>
      <c r="D18" s="2" t="s">
        <v>73</v>
      </c>
      <c r="E18" s="148"/>
      <c r="F18" s="162"/>
      <c r="G18" s="151">
        <f>ROUND((SUM(L9:L17))/2,2)</f>
        <v>0</v>
      </c>
      <c r="H18" s="151">
        <f>ROUND((SUM(M9:M17))/2,2)</f>
        <v>0</v>
      </c>
      <c r="I18" s="151">
        <f>ROUND((SUM(I9:I17))/2,2)</f>
        <v>0</v>
      </c>
      <c r="J18" s="149"/>
      <c r="K18" s="148"/>
      <c r="L18" s="149">
        <f>ROUND((SUM(L9:L17))/2,2)</f>
        <v>0</v>
      </c>
      <c r="M18" s="149">
        <f>ROUND((SUM(M9:M17))/2,2)</f>
        <v>0</v>
      </c>
      <c r="N18" s="148"/>
      <c r="O18" s="148"/>
      <c r="P18" s="174"/>
      <c r="Q18" s="148"/>
      <c r="R18" s="148"/>
      <c r="S18" s="174">
        <f>ROUND((SUM(S9:S17))/2,2)</f>
        <v>1.53</v>
      </c>
      <c r="T18" s="145"/>
      <c r="U18" s="145"/>
      <c r="V18" s="2">
        <f>ROUND((SUM(V9:V17))/2,2)</f>
        <v>0</v>
      </c>
    </row>
    <row r="19" spans="1:26" x14ac:dyDescent="0.25">
      <c r="A19" s="1"/>
      <c r="B19" s="1"/>
      <c r="C19" s="1"/>
      <c r="D19" s="1"/>
      <c r="E19" s="1"/>
      <c r="F19" s="158"/>
      <c r="G19" s="141"/>
      <c r="H19" s="141"/>
      <c r="I19" s="141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8"/>
      <c r="B20" s="148"/>
      <c r="C20" s="148"/>
      <c r="D20" s="2" t="s">
        <v>76</v>
      </c>
      <c r="E20" s="148"/>
      <c r="F20" s="162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x14ac:dyDescent="0.25">
      <c r="A21" s="148"/>
      <c r="B21" s="148"/>
      <c r="C21" s="163">
        <v>784</v>
      </c>
      <c r="D21" s="163" t="s">
        <v>77</v>
      </c>
      <c r="E21" s="148"/>
      <c r="F21" s="162"/>
      <c r="G21" s="149"/>
      <c r="H21" s="149"/>
      <c r="I21" s="149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5"/>
      <c r="U21" s="145"/>
      <c r="V21" s="148"/>
      <c r="W21" s="145"/>
      <c r="X21" s="145"/>
      <c r="Y21" s="145"/>
      <c r="Z21" s="145"/>
    </row>
    <row r="22" spans="1:26" ht="35.1" customHeight="1" x14ac:dyDescent="0.25">
      <c r="A22" s="169">
        <v>3</v>
      </c>
      <c r="B22" s="164" t="s">
        <v>103</v>
      </c>
      <c r="C22" s="170" t="s">
        <v>104</v>
      </c>
      <c r="D22" s="164" t="s">
        <v>105</v>
      </c>
      <c r="E22" s="164" t="s">
        <v>106</v>
      </c>
      <c r="F22" s="165">
        <v>403</v>
      </c>
      <c r="G22" s="166">
        <v>0</v>
      </c>
      <c r="H22" s="166">
        <v>0</v>
      </c>
      <c r="I22" s="166">
        <f>ROUND(F22*(G22+H22),2)</f>
        <v>0</v>
      </c>
      <c r="J22" s="164">
        <f>ROUND(F22*(N22),2)</f>
        <v>0</v>
      </c>
      <c r="K22" s="167">
        <f>ROUND(F22*(O22),2)</f>
        <v>0</v>
      </c>
      <c r="L22" s="167">
        <f>ROUND(F22*(G22),2)</f>
        <v>0</v>
      </c>
      <c r="M22" s="167">
        <f>ROUND(F22*(H22),2)</f>
        <v>0</v>
      </c>
      <c r="N22" s="167">
        <v>0</v>
      </c>
      <c r="O22" s="167"/>
      <c r="P22" s="172">
        <v>3.3E-4</v>
      </c>
      <c r="Q22" s="173"/>
      <c r="R22" s="173">
        <v>3.3E-4</v>
      </c>
      <c r="S22" s="171">
        <f>ROUND(F22*(P22),3)</f>
        <v>0.13300000000000001</v>
      </c>
      <c r="T22" s="168"/>
      <c r="U22" s="168"/>
      <c r="V22" s="172"/>
      <c r="Z22">
        <v>0</v>
      </c>
    </row>
    <row r="23" spans="1:26" x14ac:dyDescent="0.25">
      <c r="A23" s="148"/>
      <c r="B23" s="148"/>
      <c r="C23" s="163">
        <v>784</v>
      </c>
      <c r="D23" s="163" t="s">
        <v>77</v>
      </c>
      <c r="E23" s="148"/>
      <c r="F23" s="162"/>
      <c r="G23" s="151">
        <f>ROUND((SUM(L21:L22))/1,2)</f>
        <v>0</v>
      </c>
      <c r="H23" s="151">
        <f>ROUND((SUM(M21:M22))/1,2)</f>
        <v>0</v>
      </c>
      <c r="I23" s="151">
        <f>ROUND((SUM(I21:I22))/1,2)</f>
        <v>0</v>
      </c>
      <c r="J23" s="148"/>
      <c r="K23" s="148"/>
      <c r="L23" s="148">
        <f>ROUND((SUM(L21:L22))/1,2)</f>
        <v>0</v>
      </c>
      <c r="M23" s="148">
        <f>ROUND((SUM(M21:M22))/1,2)</f>
        <v>0</v>
      </c>
      <c r="N23" s="148"/>
      <c r="O23" s="148"/>
      <c r="P23" s="174"/>
      <c r="Q23" s="148"/>
      <c r="R23" s="148"/>
      <c r="S23" s="174">
        <f>ROUND((SUM(S21:S22))/1,2)</f>
        <v>0.13</v>
      </c>
      <c r="T23" s="145"/>
      <c r="U23" s="145"/>
      <c r="V23" s="2">
        <f>ROUND((SUM(V21:V22))/1,2)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48"/>
      <c r="D25" s="2" t="s">
        <v>76</v>
      </c>
      <c r="E25" s="148"/>
      <c r="F25" s="162"/>
      <c r="G25" s="151">
        <f>ROUND((SUM(L20:L24))/2,2)</f>
        <v>0</v>
      </c>
      <c r="H25" s="151">
        <f>ROUND((SUM(M20:M24))/2,2)</f>
        <v>0</v>
      </c>
      <c r="I25" s="151">
        <f>ROUND((SUM(I20:I24))/2,2)</f>
        <v>0</v>
      </c>
      <c r="J25" s="149"/>
      <c r="K25" s="148"/>
      <c r="L25" s="149">
        <f>ROUND((SUM(L20:L24))/2,2)</f>
        <v>0</v>
      </c>
      <c r="M25" s="149">
        <f>ROUND((SUM(M20:M24))/2,2)</f>
        <v>0</v>
      </c>
      <c r="N25" s="148"/>
      <c r="O25" s="148"/>
      <c r="P25" s="174"/>
      <c r="Q25" s="148"/>
      <c r="R25" s="148"/>
      <c r="S25" s="174">
        <f>ROUND((SUM(S20:S24))/2,2)</f>
        <v>0.13</v>
      </c>
      <c r="T25" s="145"/>
      <c r="U25" s="145"/>
      <c r="V25" s="2">
        <f>ROUND((SUM(V20:V24))/2,2)</f>
        <v>0</v>
      </c>
    </row>
    <row r="26" spans="1:26" x14ac:dyDescent="0.25">
      <c r="A26" s="1"/>
      <c r="B26" s="1"/>
      <c r="C26" s="1"/>
      <c r="D26" s="1"/>
      <c r="E26" s="1"/>
      <c r="F26" s="158"/>
      <c r="G26" s="141"/>
      <c r="H26" s="141"/>
      <c r="I26" s="141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25">
      <c r="A27" s="148"/>
      <c r="B27" s="148"/>
      <c r="C27" s="148"/>
      <c r="D27" s="2" t="s">
        <v>78</v>
      </c>
      <c r="E27" s="148"/>
      <c r="F27" s="162"/>
      <c r="G27" s="149"/>
      <c r="H27" s="149"/>
      <c r="I27" s="149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5"/>
      <c r="U27" s="145"/>
      <c r="V27" s="148"/>
      <c r="W27" s="145"/>
      <c r="X27" s="145"/>
      <c r="Y27" s="145"/>
      <c r="Z27" s="145"/>
    </row>
    <row r="28" spans="1:26" x14ac:dyDescent="0.25">
      <c r="A28" s="148"/>
      <c r="B28" s="148"/>
      <c r="C28" s="163">
        <v>921</v>
      </c>
      <c r="D28" s="163" t="s">
        <v>79</v>
      </c>
      <c r="E28" s="148"/>
      <c r="F28" s="162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5" customHeight="1" x14ac:dyDescent="0.25">
      <c r="A29" s="169">
        <v>4</v>
      </c>
      <c r="B29" s="164" t="s">
        <v>107</v>
      </c>
      <c r="C29" s="170" t="s">
        <v>108</v>
      </c>
      <c r="D29" s="164" t="s">
        <v>109</v>
      </c>
      <c r="E29" s="164" t="s">
        <v>99</v>
      </c>
      <c r="F29" s="165">
        <v>1492</v>
      </c>
      <c r="G29" s="166">
        <v>0</v>
      </c>
      <c r="H29" s="166">
        <v>0</v>
      </c>
      <c r="I29" s="166">
        <f t="shared" ref="I29:I40" si="0">ROUND(F29*(G29+H29),2)</f>
        <v>0</v>
      </c>
      <c r="J29" s="164">
        <f t="shared" ref="J29:J40" si="1">ROUND(F29*(N29),2)</f>
        <v>0</v>
      </c>
      <c r="K29" s="167">
        <f t="shared" ref="K29:K40" si="2">ROUND(F29*(O29),2)</f>
        <v>0</v>
      </c>
      <c r="L29" s="167">
        <f t="shared" ref="L29:L40" si="3">ROUND(F29*(G29),2)</f>
        <v>0</v>
      </c>
      <c r="M29" s="167">
        <f t="shared" ref="M29:M40" si="4">ROUND(F29*(H29),2)</f>
        <v>0</v>
      </c>
      <c r="N29" s="167">
        <v>0</v>
      </c>
      <c r="O29" s="167"/>
      <c r="P29" s="173"/>
      <c r="Q29" s="173"/>
      <c r="R29" s="173"/>
      <c r="S29" s="171">
        <f t="shared" ref="S29:S40" si="5">ROUND(F29*(P29),3)</f>
        <v>0</v>
      </c>
      <c r="T29" s="168"/>
      <c r="U29" s="168"/>
      <c r="V29" s="172"/>
      <c r="Z29">
        <v>0</v>
      </c>
    </row>
    <row r="30" spans="1:26" ht="24.95" customHeight="1" x14ac:dyDescent="0.25">
      <c r="A30" s="180">
        <v>5</v>
      </c>
      <c r="B30" s="175" t="s">
        <v>110</v>
      </c>
      <c r="C30" s="181" t="s">
        <v>111</v>
      </c>
      <c r="D30" s="175" t="s">
        <v>112</v>
      </c>
      <c r="E30" s="175" t="s">
        <v>99</v>
      </c>
      <c r="F30" s="176">
        <v>1492</v>
      </c>
      <c r="G30" s="177">
        <v>0</v>
      </c>
      <c r="H30" s="177">
        <v>0</v>
      </c>
      <c r="I30" s="177">
        <f t="shared" si="0"/>
        <v>0</v>
      </c>
      <c r="J30" s="175">
        <f t="shared" si="1"/>
        <v>0</v>
      </c>
      <c r="K30" s="178">
        <f t="shared" si="2"/>
        <v>0</v>
      </c>
      <c r="L30" s="178">
        <f t="shared" si="3"/>
        <v>0</v>
      </c>
      <c r="M30" s="178">
        <f t="shared" si="4"/>
        <v>0</v>
      </c>
      <c r="N30" s="178">
        <v>0</v>
      </c>
      <c r="O30" s="178"/>
      <c r="P30" s="183">
        <v>1.0000000000000001E-5</v>
      </c>
      <c r="Q30" s="184"/>
      <c r="R30" s="184">
        <v>1.0000000000000001E-5</v>
      </c>
      <c r="S30" s="182">
        <f t="shared" si="5"/>
        <v>1.4999999999999999E-2</v>
      </c>
      <c r="T30" s="179"/>
      <c r="U30" s="179"/>
      <c r="V30" s="183"/>
      <c r="Z30">
        <v>0</v>
      </c>
    </row>
    <row r="31" spans="1:26" ht="24.95" customHeight="1" x14ac:dyDescent="0.25">
      <c r="A31" s="169">
        <v>6</v>
      </c>
      <c r="B31" s="164" t="s">
        <v>113</v>
      </c>
      <c r="C31" s="170" t="s">
        <v>114</v>
      </c>
      <c r="D31" s="164" t="s">
        <v>115</v>
      </c>
      <c r="E31" s="164" t="s">
        <v>116</v>
      </c>
      <c r="F31" s="165">
        <v>268</v>
      </c>
      <c r="G31" s="166">
        <v>0</v>
      </c>
      <c r="H31" s="166">
        <v>0</v>
      </c>
      <c r="I31" s="166">
        <f t="shared" si="0"/>
        <v>0</v>
      </c>
      <c r="J31" s="164">
        <f t="shared" si="1"/>
        <v>0</v>
      </c>
      <c r="K31" s="167">
        <f t="shared" si="2"/>
        <v>0</v>
      </c>
      <c r="L31" s="167">
        <f t="shared" si="3"/>
        <v>0</v>
      </c>
      <c r="M31" s="167">
        <f t="shared" si="4"/>
        <v>0</v>
      </c>
      <c r="N31" s="167">
        <v>0</v>
      </c>
      <c r="O31" s="167"/>
      <c r="P31" s="173"/>
      <c r="Q31" s="173"/>
      <c r="R31" s="173"/>
      <c r="S31" s="171">
        <f t="shared" si="5"/>
        <v>0</v>
      </c>
      <c r="T31" s="168"/>
      <c r="U31" s="168"/>
      <c r="V31" s="172"/>
      <c r="Z31">
        <v>0</v>
      </c>
    </row>
    <row r="32" spans="1:26" ht="24.95" customHeight="1" x14ac:dyDescent="0.25">
      <c r="A32" s="180">
        <v>7</v>
      </c>
      <c r="B32" s="164" t="s">
        <v>107</v>
      </c>
      <c r="C32" s="170" t="s">
        <v>117</v>
      </c>
      <c r="D32" s="164" t="s">
        <v>118</v>
      </c>
      <c r="E32" s="164" t="s">
        <v>99</v>
      </c>
      <c r="F32" s="165">
        <v>60</v>
      </c>
      <c r="G32" s="166">
        <v>0</v>
      </c>
      <c r="H32" s="166">
        <v>0</v>
      </c>
      <c r="I32" s="166">
        <f t="shared" si="0"/>
        <v>0</v>
      </c>
      <c r="J32" s="164">
        <f t="shared" si="1"/>
        <v>0</v>
      </c>
      <c r="K32" s="167">
        <f t="shared" si="2"/>
        <v>0</v>
      </c>
      <c r="L32" s="167">
        <f t="shared" si="3"/>
        <v>0</v>
      </c>
      <c r="M32" s="167">
        <f t="shared" si="4"/>
        <v>0</v>
      </c>
      <c r="N32" s="167">
        <v>0</v>
      </c>
      <c r="O32" s="167"/>
      <c r="P32" s="173"/>
      <c r="Q32" s="173"/>
      <c r="R32" s="173"/>
      <c r="S32" s="171">
        <f t="shared" si="5"/>
        <v>0</v>
      </c>
      <c r="T32" s="168"/>
      <c r="U32" s="168"/>
      <c r="V32" s="172"/>
      <c r="Z32">
        <v>0</v>
      </c>
    </row>
    <row r="33" spans="1:26" ht="24.95" customHeight="1" x14ac:dyDescent="0.25">
      <c r="A33" s="169">
        <v>8</v>
      </c>
      <c r="B33" s="175" t="s">
        <v>119</v>
      </c>
      <c r="C33" s="181" t="s">
        <v>120</v>
      </c>
      <c r="D33" s="175" t="s">
        <v>121</v>
      </c>
      <c r="E33" s="175" t="s">
        <v>99</v>
      </c>
      <c r="F33" s="176">
        <v>60</v>
      </c>
      <c r="G33" s="177">
        <v>0</v>
      </c>
      <c r="H33" s="177">
        <v>0</v>
      </c>
      <c r="I33" s="177">
        <f t="shared" si="0"/>
        <v>0</v>
      </c>
      <c r="J33" s="175">
        <f t="shared" si="1"/>
        <v>0</v>
      </c>
      <c r="K33" s="178">
        <f t="shared" si="2"/>
        <v>0</v>
      </c>
      <c r="L33" s="178">
        <f t="shared" si="3"/>
        <v>0</v>
      </c>
      <c r="M33" s="178">
        <f t="shared" si="4"/>
        <v>0</v>
      </c>
      <c r="N33" s="178">
        <v>0</v>
      </c>
      <c r="O33" s="178"/>
      <c r="P33" s="183">
        <v>6.0000000000000002E-5</v>
      </c>
      <c r="Q33" s="184"/>
      <c r="R33" s="184">
        <v>6.0000000000000002E-5</v>
      </c>
      <c r="S33" s="182">
        <f t="shared" si="5"/>
        <v>4.0000000000000001E-3</v>
      </c>
      <c r="T33" s="179"/>
      <c r="U33" s="179"/>
      <c r="V33" s="183"/>
      <c r="Z33">
        <v>0</v>
      </c>
    </row>
    <row r="34" spans="1:26" ht="24.95" customHeight="1" x14ac:dyDescent="0.25">
      <c r="A34" s="180">
        <v>9</v>
      </c>
      <c r="B34" s="175" t="s">
        <v>119</v>
      </c>
      <c r="C34" s="181" t="s">
        <v>122</v>
      </c>
      <c r="D34" s="175" t="s">
        <v>123</v>
      </c>
      <c r="E34" s="175" t="s">
        <v>99</v>
      </c>
      <c r="F34" s="176">
        <v>180</v>
      </c>
      <c r="G34" s="177">
        <v>0</v>
      </c>
      <c r="H34" s="177">
        <v>0</v>
      </c>
      <c r="I34" s="177">
        <f t="shared" si="0"/>
        <v>0</v>
      </c>
      <c r="J34" s="175">
        <f t="shared" si="1"/>
        <v>0</v>
      </c>
      <c r="K34" s="178">
        <f t="shared" si="2"/>
        <v>0</v>
      </c>
      <c r="L34" s="178">
        <f t="shared" si="3"/>
        <v>0</v>
      </c>
      <c r="M34" s="178">
        <f t="shared" si="4"/>
        <v>0</v>
      </c>
      <c r="N34" s="178">
        <v>0</v>
      </c>
      <c r="O34" s="178"/>
      <c r="P34" s="184"/>
      <c r="Q34" s="184"/>
      <c r="R34" s="184"/>
      <c r="S34" s="182">
        <f t="shared" si="5"/>
        <v>0</v>
      </c>
      <c r="T34" s="179"/>
      <c r="U34" s="179"/>
      <c r="V34" s="183"/>
      <c r="Z34">
        <v>0</v>
      </c>
    </row>
    <row r="35" spans="1:26" ht="24.95" customHeight="1" x14ac:dyDescent="0.25">
      <c r="A35" s="169">
        <v>10</v>
      </c>
      <c r="B35" s="164" t="s">
        <v>107</v>
      </c>
      <c r="C35" s="170" t="s">
        <v>124</v>
      </c>
      <c r="D35" s="164" t="s">
        <v>151</v>
      </c>
      <c r="E35" s="164" t="s">
        <v>99</v>
      </c>
      <c r="F35" s="165">
        <v>343</v>
      </c>
      <c r="G35" s="166">
        <v>0</v>
      </c>
      <c r="H35" s="166">
        <v>0</v>
      </c>
      <c r="I35" s="166">
        <f t="shared" si="0"/>
        <v>0</v>
      </c>
      <c r="J35" s="164">
        <f t="shared" si="1"/>
        <v>0</v>
      </c>
      <c r="K35" s="167">
        <f t="shared" si="2"/>
        <v>0</v>
      </c>
      <c r="L35" s="167">
        <f t="shared" si="3"/>
        <v>0</v>
      </c>
      <c r="M35" s="167">
        <f t="shared" si="4"/>
        <v>0</v>
      </c>
      <c r="N35" s="167">
        <v>0</v>
      </c>
      <c r="O35" s="167"/>
      <c r="P35" s="173"/>
      <c r="Q35" s="173"/>
      <c r="R35" s="173"/>
      <c r="S35" s="171">
        <f t="shared" si="5"/>
        <v>0</v>
      </c>
      <c r="T35" s="168"/>
      <c r="U35" s="168"/>
      <c r="V35" s="172"/>
      <c r="Z35">
        <v>0</v>
      </c>
    </row>
    <row r="36" spans="1:26" ht="24.95" customHeight="1" x14ac:dyDescent="0.25">
      <c r="A36" s="180">
        <v>11</v>
      </c>
      <c r="B36" s="175" t="s">
        <v>119</v>
      </c>
      <c r="C36" s="181" t="s">
        <v>125</v>
      </c>
      <c r="D36" s="175" t="s">
        <v>150</v>
      </c>
      <c r="E36" s="175" t="s">
        <v>99</v>
      </c>
      <c r="F36" s="176">
        <v>224</v>
      </c>
      <c r="G36" s="177">
        <v>0</v>
      </c>
      <c r="H36" s="177">
        <v>0</v>
      </c>
      <c r="I36" s="177">
        <f t="shared" si="0"/>
        <v>0</v>
      </c>
      <c r="J36" s="175">
        <f t="shared" si="1"/>
        <v>0</v>
      </c>
      <c r="K36" s="178">
        <f t="shared" si="2"/>
        <v>0</v>
      </c>
      <c r="L36" s="178">
        <f t="shared" si="3"/>
        <v>0</v>
      </c>
      <c r="M36" s="178">
        <f t="shared" si="4"/>
        <v>0</v>
      </c>
      <c r="N36" s="178">
        <v>0</v>
      </c>
      <c r="O36" s="178"/>
      <c r="P36" s="183">
        <v>2.6900000000000001E-3</v>
      </c>
      <c r="Q36" s="184"/>
      <c r="R36" s="184">
        <v>2.6900000000000001E-3</v>
      </c>
      <c r="S36" s="182">
        <f t="shared" si="5"/>
        <v>0.60299999999999998</v>
      </c>
      <c r="T36" s="179"/>
      <c r="U36" s="179"/>
      <c r="V36" s="183"/>
      <c r="Z36">
        <v>0</v>
      </c>
    </row>
    <row r="37" spans="1:26" ht="24.95" customHeight="1" x14ac:dyDescent="0.25">
      <c r="A37" s="169">
        <v>12</v>
      </c>
      <c r="B37" s="175" t="s">
        <v>119</v>
      </c>
      <c r="C37" s="181" t="s">
        <v>126</v>
      </c>
      <c r="D37" s="175" t="s">
        <v>127</v>
      </c>
      <c r="E37" s="175" t="s">
        <v>99</v>
      </c>
      <c r="F37" s="176">
        <v>224</v>
      </c>
      <c r="G37" s="177">
        <v>0</v>
      </c>
      <c r="H37" s="177">
        <v>0</v>
      </c>
      <c r="I37" s="177">
        <f t="shared" si="0"/>
        <v>0</v>
      </c>
      <c r="J37" s="175">
        <f t="shared" si="1"/>
        <v>0</v>
      </c>
      <c r="K37" s="178">
        <f t="shared" si="2"/>
        <v>0</v>
      </c>
      <c r="L37" s="178">
        <f t="shared" si="3"/>
        <v>0</v>
      </c>
      <c r="M37" s="178">
        <f t="shared" si="4"/>
        <v>0</v>
      </c>
      <c r="N37" s="178">
        <v>0</v>
      </c>
      <c r="O37" s="178"/>
      <c r="P37" s="184"/>
      <c r="Q37" s="184"/>
      <c r="R37" s="184"/>
      <c r="S37" s="182">
        <f t="shared" si="5"/>
        <v>0</v>
      </c>
      <c r="T37" s="179"/>
      <c r="U37" s="179"/>
      <c r="V37" s="183"/>
      <c r="Z37">
        <v>0</v>
      </c>
    </row>
    <row r="38" spans="1:26" ht="24.95" customHeight="1" x14ac:dyDescent="0.25">
      <c r="A38" s="180">
        <v>13</v>
      </c>
      <c r="B38" s="175" t="s">
        <v>119</v>
      </c>
      <c r="C38" s="181" t="s">
        <v>128</v>
      </c>
      <c r="D38" s="175" t="s">
        <v>129</v>
      </c>
      <c r="E38" s="175" t="s">
        <v>99</v>
      </c>
      <c r="F38" s="176">
        <v>119</v>
      </c>
      <c r="G38" s="177">
        <v>0</v>
      </c>
      <c r="H38" s="177">
        <v>0</v>
      </c>
      <c r="I38" s="177">
        <f t="shared" si="0"/>
        <v>0</v>
      </c>
      <c r="J38" s="175">
        <f t="shared" si="1"/>
        <v>0</v>
      </c>
      <c r="K38" s="178">
        <f t="shared" si="2"/>
        <v>0</v>
      </c>
      <c r="L38" s="178">
        <f t="shared" si="3"/>
        <v>0</v>
      </c>
      <c r="M38" s="178">
        <f t="shared" si="4"/>
        <v>0</v>
      </c>
      <c r="N38" s="178">
        <v>0</v>
      </c>
      <c r="O38" s="178"/>
      <c r="P38" s="183">
        <v>3.5799999999999998E-3</v>
      </c>
      <c r="Q38" s="184"/>
      <c r="R38" s="184">
        <v>3.5799999999999998E-3</v>
      </c>
      <c r="S38" s="182">
        <f t="shared" si="5"/>
        <v>0.42599999999999999</v>
      </c>
      <c r="T38" s="179"/>
      <c r="U38" s="179"/>
      <c r="V38" s="183"/>
      <c r="Z38">
        <v>0</v>
      </c>
    </row>
    <row r="39" spans="1:26" ht="24.95" customHeight="1" x14ac:dyDescent="0.25">
      <c r="A39" s="169">
        <v>14</v>
      </c>
      <c r="B39" s="175" t="s">
        <v>119</v>
      </c>
      <c r="C39" s="181" t="s">
        <v>130</v>
      </c>
      <c r="D39" s="175" t="s">
        <v>131</v>
      </c>
      <c r="E39" s="175" t="s">
        <v>99</v>
      </c>
      <c r="F39" s="176">
        <v>1029</v>
      </c>
      <c r="G39" s="177">
        <v>0</v>
      </c>
      <c r="H39" s="177">
        <v>0</v>
      </c>
      <c r="I39" s="177">
        <f t="shared" si="0"/>
        <v>0</v>
      </c>
      <c r="J39" s="175">
        <f t="shared" si="1"/>
        <v>0</v>
      </c>
      <c r="K39" s="178">
        <f t="shared" si="2"/>
        <v>0</v>
      </c>
      <c r="L39" s="178">
        <f t="shared" si="3"/>
        <v>0</v>
      </c>
      <c r="M39" s="178">
        <f t="shared" si="4"/>
        <v>0</v>
      </c>
      <c r="N39" s="178">
        <v>0</v>
      </c>
      <c r="O39" s="178"/>
      <c r="P39" s="184"/>
      <c r="Q39" s="184"/>
      <c r="R39" s="184"/>
      <c r="S39" s="182">
        <f t="shared" si="5"/>
        <v>0</v>
      </c>
      <c r="T39" s="179"/>
      <c r="U39" s="179"/>
      <c r="V39" s="183"/>
      <c r="Z39">
        <v>0</v>
      </c>
    </row>
    <row r="40" spans="1:26" ht="24.95" customHeight="1" x14ac:dyDescent="0.25">
      <c r="A40" s="180">
        <v>15</v>
      </c>
      <c r="B40" s="164" t="s">
        <v>113</v>
      </c>
      <c r="C40" s="170" t="s">
        <v>132</v>
      </c>
      <c r="D40" s="164" t="s">
        <v>133</v>
      </c>
      <c r="E40" s="164" t="s">
        <v>134</v>
      </c>
      <c r="F40" s="165">
        <v>5</v>
      </c>
      <c r="G40" s="166">
        <v>0</v>
      </c>
      <c r="H40" s="166">
        <v>0</v>
      </c>
      <c r="I40" s="166">
        <f t="shared" si="0"/>
        <v>0</v>
      </c>
      <c r="J40" s="164">
        <f t="shared" si="1"/>
        <v>0</v>
      </c>
      <c r="K40" s="167">
        <f t="shared" si="2"/>
        <v>0</v>
      </c>
      <c r="L40" s="167">
        <f t="shared" si="3"/>
        <v>0</v>
      </c>
      <c r="M40" s="167">
        <f t="shared" si="4"/>
        <v>0</v>
      </c>
      <c r="N40" s="167">
        <v>0</v>
      </c>
      <c r="O40" s="167"/>
      <c r="P40" s="173"/>
      <c r="Q40" s="173"/>
      <c r="R40" s="173"/>
      <c r="S40" s="171">
        <f t="shared" si="5"/>
        <v>0</v>
      </c>
      <c r="T40" s="168"/>
      <c r="U40" s="168"/>
      <c r="V40" s="172"/>
      <c r="Z40">
        <v>0</v>
      </c>
    </row>
    <row r="41" spans="1:26" x14ac:dyDescent="0.25">
      <c r="A41" s="148"/>
      <c r="B41" s="148"/>
      <c r="C41" s="163">
        <v>921</v>
      </c>
      <c r="D41" s="163" t="s">
        <v>79</v>
      </c>
      <c r="E41" s="148"/>
      <c r="F41" s="162"/>
      <c r="G41" s="151">
        <f>ROUND((SUM(L28:L40))/1,2)</f>
        <v>0</v>
      </c>
      <c r="H41" s="151">
        <f>ROUND((SUM(M28:M40))/1,2)</f>
        <v>0</v>
      </c>
      <c r="I41" s="151">
        <f>ROUND((SUM(I28:I40))/1,2)</f>
        <v>0</v>
      </c>
      <c r="J41" s="148"/>
      <c r="K41" s="148"/>
      <c r="L41" s="148">
        <f>ROUND((SUM(L28:L40))/1,2)</f>
        <v>0</v>
      </c>
      <c r="M41" s="148">
        <f>ROUND((SUM(M28:M40))/1,2)</f>
        <v>0</v>
      </c>
      <c r="N41" s="148"/>
      <c r="O41" s="148"/>
      <c r="P41" s="174"/>
      <c r="Q41" s="148"/>
      <c r="R41" s="148"/>
      <c r="S41" s="174">
        <f>ROUND((SUM(S28:S40))/1,2)</f>
        <v>1.05</v>
      </c>
      <c r="T41" s="145"/>
      <c r="U41" s="145"/>
      <c r="V41" s="2">
        <f>ROUND((SUM(V28:V40))/1,2)</f>
        <v>0</v>
      </c>
      <c r="W41" s="145"/>
      <c r="X41" s="145"/>
      <c r="Y41" s="145"/>
      <c r="Z41" s="145"/>
    </row>
    <row r="42" spans="1:26" x14ac:dyDescent="0.25">
      <c r="A42" s="1"/>
      <c r="B42" s="1"/>
      <c r="C42" s="1"/>
      <c r="D42" s="1"/>
      <c r="E42" s="1"/>
      <c r="F42" s="158"/>
      <c r="G42" s="141"/>
      <c r="H42" s="141"/>
      <c r="I42" s="141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8"/>
      <c r="B43" s="148"/>
      <c r="C43" s="148"/>
      <c r="D43" s="2" t="s">
        <v>78</v>
      </c>
      <c r="E43" s="148"/>
      <c r="F43" s="162"/>
      <c r="G43" s="151">
        <f>ROUND((SUM(L27:L42))/2,2)</f>
        <v>0</v>
      </c>
      <c r="H43" s="151">
        <f>ROUND((SUM(M27:M42))/2,2)</f>
        <v>0</v>
      </c>
      <c r="I43" s="151">
        <f>ROUND((SUM(I27:I42))/2,2)</f>
        <v>0</v>
      </c>
      <c r="J43" s="149"/>
      <c r="K43" s="148"/>
      <c r="L43" s="149">
        <f>ROUND((SUM(L27:L42))/2,2)</f>
        <v>0</v>
      </c>
      <c r="M43" s="149">
        <f>ROUND((SUM(M27:M42))/2,2)</f>
        <v>0</v>
      </c>
      <c r="N43" s="148"/>
      <c r="O43" s="148"/>
      <c r="P43" s="174"/>
      <c r="Q43" s="148"/>
      <c r="R43" s="148"/>
      <c r="S43" s="174">
        <f>ROUND((SUM(S27:S42))/2,2)</f>
        <v>1.05</v>
      </c>
      <c r="T43" s="145"/>
      <c r="U43" s="145"/>
      <c r="V43" s="2">
        <f>ROUND((SUM(V27:V42))/2,2)</f>
        <v>0</v>
      </c>
    </row>
    <row r="44" spans="1:26" x14ac:dyDescent="0.25">
      <c r="A44" s="1"/>
      <c r="B44" s="1"/>
      <c r="C44" s="1"/>
      <c r="D44" s="1"/>
      <c r="E44" s="1"/>
      <c r="F44" s="158"/>
      <c r="G44" s="141"/>
      <c r="H44" s="141"/>
      <c r="I44" s="141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48"/>
      <c r="B45" s="148"/>
      <c r="C45" s="148"/>
      <c r="D45" s="2" t="s">
        <v>8</v>
      </c>
      <c r="E45" s="148"/>
      <c r="F45" s="162"/>
      <c r="G45" s="149"/>
      <c r="H45" s="149"/>
      <c r="I45" s="14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5"/>
      <c r="U45" s="145"/>
      <c r="V45" s="148"/>
      <c r="W45" s="145"/>
      <c r="X45" s="145"/>
      <c r="Y45" s="145"/>
      <c r="Z45" s="145"/>
    </row>
    <row r="46" spans="1:26" x14ac:dyDescent="0.25">
      <c r="A46" s="148"/>
      <c r="B46" s="148"/>
      <c r="C46" s="163">
        <v>0</v>
      </c>
      <c r="D46" s="163" t="s">
        <v>80</v>
      </c>
      <c r="E46" s="148"/>
      <c r="F46" s="162"/>
      <c r="G46" s="149"/>
      <c r="H46" s="149"/>
      <c r="I46" s="149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5"/>
      <c r="U46" s="145"/>
      <c r="V46" s="148"/>
      <c r="W46" s="145"/>
      <c r="X46" s="145"/>
      <c r="Y46" s="145"/>
      <c r="Z46" s="145"/>
    </row>
    <row r="47" spans="1:26" ht="24.95" customHeight="1" x14ac:dyDescent="0.25">
      <c r="A47" s="169">
        <v>16</v>
      </c>
      <c r="B47" s="164" t="s">
        <v>135</v>
      </c>
      <c r="C47" s="170" t="s">
        <v>136</v>
      </c>
      <c r="D47" s="164" t="s">
        <v>137</v>
      </c>
      <c r="E47" s="164" t="s">
        <v>138</v>
      </c>
      <c r="F47" s="165">
        <v>12</v>
      </c>
      <c r="G47" s="166">
        <v>0</v>
      </c>
      <c r="H47" s="166">
        <v>0</v>
      </c>
      <c r="I47" s="166">
        <f>ROUND(F47*(G47+H47),2)</f>
        <v>0</v>
      </c>
      <c r="J47" s="164">
        <f>ROUND(F47*(N47),2)</f>
        <v>0</v>
      </c>
      <c r="K47" s="167">
        <f>ROUND(F47*(O47),2)</f>
        <v>0</v>
      </c>
      <c r="L47" s="167">
        <f>ROUND(F47*(G47),2)</f>
        <v>0</v>
      </c>
      <c r="M47" s="167">
        <f>ROUND(F47*(H47),2)</f>
        <v>0</v>
      </c>
      <c r="N47" s="167">
        <v>0</v>
      </c>
      <c r="O47" s="167"/>
      <c r="P47" s="173"/>
      <c r="Q47" s="173"/>
      <c r="R47" s="173"/>
      <c r="S47" s="171">
        <f>ROUND(F47*(P47),3)</f>
        <v>0</v>
      </c>
      <c r="T47" s="168"/>
      <c r="U47" s="168"/>
      <c r="V47" s="172"/>
      <c r="Z47">
        <v>0</v>
      </c>
    </row>
    <row r="48" spans="1:26" x14ac:dyDescent="0.25">
      <c r="A48" s="148"/>
      <c r="B48" s="148"/>
      <c r="C48" s="163">
        <v>0</v>
      </c>
      <c r="D48" s="163" t="s">
        <v>80</v>
      </c>
      <c r="E48" s="148"/>
      <c r="F48" s="162"/>
      <c r="G48" s="151">
        <f>ROUND((SUM(L46:L47))/1,2)</f>
        <v>0</v>
      </c>
      <c r="H48" s="151">
        <f>ROUND((SUM(M46:M47))/1,2)</f>
        <v>0</v>
      </c>
      <c r="I48" s="151">
        <f>ROUND((SUM(I46:I47))/1,2)</f>
        <v>0</v>
      </c>
      <c r="J48" s="148"/>
      <c r="K48" s="148"/>
      <c r="L48" s="148">
        <f>ROUND((SUM(L46:L47))/1,2)</f>
        <v>0</v>
      </c>
      <c r="M48" s="148">
        <f>ROUND((SUM(M46:M47))/1,2)</f>
        <v>0</v>
      </c>
      <c r="N48" s="148"/>
      <c r="O48" s="148"/>
      <c r="P48" s="174"/>
      <c r="Q48" s="1"/>
      <c r="R48" s="1"/>
      <c r="S48" s="174">
        <f>ROUND((SUM(S46:S47))/1,2)</f>
        <v>0</v>
      </c>
      <c r="T48" s="185"/>
      <c r="U48" s="185"/>
      <c r="V48" s="2">
        <f>ROUND((SUM(V46:V47))/1,2)</f>
        <v>0</v>
      </c>
    </row>
    <row r="49" spans="1:26" x14ac:dyDescent="0.25">
      <c r="A49" s="1"/>
      <c r="B49" s="1"/>
      <c r="C49" s="1"/>
      <c r="D49" s="1"/>
      <c r="E49" s="1"/>
      <c r="F49" s="158"/>
      <c r="G49" s="141"/>
      <c r="H49" s="141"/>
      <c r="I49" s="141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8"/>
      <c r="B50" s="148"/>
      <c r="C50" s="148"/>
      <c r="D50" s="2" t="s">
        <v>8</v>
      </c>
      <c r="E50" s="148"/>
      <c r="F50" s="162"/>
      <c r="G50" s="151">
        <f>ROUND((SUM(L45:L49))/2,2)</f>
        <v>0</v>
      </c>
      <c r="H50" s="151">
        <f>ROUND((SUM(M45:M49))/2,2)</f>
        <v>0</v>
      </c>
      <c r="I50" s="151">
        <f>ROUND((SUM(I45:I49))/2,2)</f>
        <v>0</v>
      </c>
      <c r="J50" s="148"/>
      <c r="K50" s="148"/>
      <c r="L50" s="148">
        <f>ROUND((SUM(L45:L49))/2,2)</f>
        <v>0</v>
      </c>
      <c r="M50" s="148">
        <f>ROUND((SUM(M45:M49))/2,2)</f>
        <v>0</v>
      </c>
      <c r="N50" s="148"/>
      <c r="O50" s="148"/>
      <c r="P50" s="174"/>
      <c r="Q50" s="1"/>
      <c r="R50" s="1"/>
      <c r="S50" s="174">
        <f>ROUND((SUM(S45:S49))/2,2)</f>
        <v>0</v>
      </c>
      <c r="V50" s="2">
        <f>ROUND((SUM(V45:V49))/2,2)</f>
        <v>0</v>
      </c>
    </row>
    <row r="51" spans="1:26" x14ac:dyDescent="0.25">
      <c r="A51" s="186"/>
      <c r="B51" s="186"/>
      <c r="C51" s="186"/>
      <c r="D51" s="186" t="s">
        <v>81</v>
      </c>
      <c r="E51" s="186"/>
      <c r="F51" s="187"/>
      <c r="G51" s="188">
        <f>ROUND((SUM(L9:L50))/3,2)</f>
        <v>0</v>
      </c>
      <c r="H51" s="188">
        <f>ROUND((SUM(M9:M50))/3,2)</f>
        <v>0</v>
      </c>
      <c r="I51" s="188">
        <f>ROUND((SUM(I9:I50))/3,2)</f>
        <v>0</v>
      </c>
      <c r="J51" s="186"/>
      <c r="K51" s="186">
        <f>ROUND((SUM(K9:K50))/3,2)</f>
        <v>0</v>
      </c>
      <c r="L51" s="186">
        <f>ROUND((SUM(L9:L50))/3,2)</f>
        <v>0</v>
      </c>
      <c r="M51" s="186">
        <f>ROUND((SUM(M9:M50))/3,2)</f>
        <v>0</v>
      </c>
      <c r="N51" s="186"/>
      <c r="O51" s="186"/>
      <c r="P51" s="187"/>
      <c r="Q51" s="186"/>
      <c r="R51" s="186"/>
      <c r="S51" s="187">
        <f>ROUND((SUM(S9:S50))/3,2)</f>
        <v>2.71</v>
      </c>
      <c r="T51" s="189"/>
      <c r="U51" s="189"/>
      <c r="V51" s="186">
        <f>ROUND((SUM(V9:V50))/3,2)</f>
        <v>0</v>
      </c>
      <c r="Z51">
        <f>(SUM(Z9:Z50))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Zákazka Výmena svietidiel v MŠ  / ELI - MŠ Jaltská</oddHeader>
    <oddFooter>&amp;RStrana &amp;P z &amp;N    &amp;L&amp;7Spracované systémom Systematic® Kalkulus,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19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4" t="s">
        <v>20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2"/>
      <c r="B3" s="33" t="s">
        <v>142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8" t="s">
        <v>28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1" t="s">
        <v>29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2"/>
      <c r="B9" s="37" t="s">
        <v>31</v>
      </c>
      <c r="C9" s="19"/>
      <c r="D9" s="16"/>
      <c r="E9" s="16"/>
      <c r="F9" s="16"/>
      <c r="G9" s="38" t="s">
        <v>32</v>
      </c>
      <c r="H9" s="16"/>
      <c r="I9" s="26"/>
      <c r="J9" s="29"/>
    </row>
    <row r="10" spans="1:23" ht="20.100000000000001" customHeight="1" x14ac:dyDescent="0.25">
      <c r="A10" s="12"/>
      <c r="B10" s="211" t="s">
        <v>30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2"/>
      <c r="B11" s="37" t="s">
        <v>31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33</v>
      </c>
      <c r="C15" s="83" t="s">
        <v>6</v>
      </c>
      <c r="D15" s="83" t="s">
        <v>62</v>
      </c>
      <c r="E15" s="84" t="s">
        <v>63</v>
      </c>
      <c r="F15" s="98" t="s">
        <v>64</v>
      </c>
      <c r="G15" s="50" t="s">
        <v>39</v>
      </c>
      <c r="H15" s="53" t="s">
        <v>40</v>
      </c>
      <c r="I15" s="97"/>
      <c r="J15" s="47"/>
    </row>
    <row r="16" spans="1:23" ht="18" customHeight="1" x14ac:dyDescent="0.25">
      <c r="A16" s="12"/>
      <c r="B16" s="85">
        <v>1</v>
      </c>
      <c r="C16" s="86" t="s">
        <v>34</v>
      </c>
      <c r="D16" s="87">
        <f>'Rekap 6809'!B13</f>
        <v>0</v>
      </c>
      <c r="E16" s="88">
        <f>'Rekap 6809'!C13</f>
        <v>0</v>
      </c>
      <c r="F16" s="99">
        <f>'Rekap 6809'!D13</f>
        <v>0</v>
      </c>
      <c r="G16" s="51">
        <v>6</v>
      </c>
      <c r="H16" s="108" t="s">
        <v>41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35</v>
      </c>
      <c r="D17" s="68">
        <f>'Rekap 6809'!B17</f>
        <v>0</v>
      </c>
      <c r="E17" s="66">
        <f>'Rekap 6809'!C17</f>
        <v>0</v>
      </c>
      <c r="F17" s="71">
        <f>'Rekap 6809'!D17</f>
        <v>0</v>
      </c>
      <c r="G17" s="52">
        <v>7</v>
      </c>
      <c r="H17" s="109" t="s">
        <v>42</v>
      </c>
      <c r="I17" s="119"/>
      <c r="J17" s="112">
        <f>'SO 6809'!Z51</f>
        <v>0</v>
      </c>
    </row>
    <row r="18" spans="1:26" ht="18" customHeight="1" x14ac:dyDescent="0.25">
      <c r="A18" s="12"/>
      <c r="B18" s="59">
        <v>3</v>
      </c>
      <c r="C18" s="63" t="s">
        <v>36</v>
      </c>
      <c r="D18" s="69">
        <f>'Rekap 6809'!B21</f>
        <v>0</v>
      </c>
      <c r="E18" s="67">
        <f>'Rekap 6809'!C21</f>
        <v>0</v>
      </c>
      <c r="F18" s="72">
        <f>'Rekap 6809'!D21</f>
        <v>0</v>
      </c>
      <c r="G18" s="52">
        <v>8</v>
      </c>
      <c r="H18" s="109" t="s">
        <v>43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37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38</v>
      </c>
      <c r="D20" s="70"/>
      <c r="E20" s="92"/>
      <c r="F20" s="100">
        <f>SUM(F16:F19)</f>
        <v>0</v>
      </c>
      <c r="G20" s="52">
        <v>10</v>
      </c>
      <c r="H20" s="109" t="s">
        <v>38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51</v>
      </c>
      <c r="C21" s="60" t="s">
        <v>52</v>
      </c>
      <c r="D21" s="65"/>
      <c r="E21" s="18"/>
      <c r="F21" s="90"/>
      <c r="G21" s="56" t="s">
        <v>58</v>
      </c>
      <c r="H21" s="53" t="s">
        <v>52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53</v>
      </c>
      <c r="D22" s="78"/>
      <c r="E22" s="80" t="s">
        <v>56</v>
      </c>
      <c r="F22" s="71">
        <f>((F16*U22*0)+(F17*V22*0)+(F18*W22*0))/100</f>
        <v>0</v>
      </c>
      <c r="G22" s="51">
        <v>16</v>
      </c>
      <c r="H22" s="108" t="s">
        <v>59</v>
      </c>
      <c r="I22" s="120" t="s">
        <v>56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54</v>
      </c>
      <c r="D23" s="57"/>
      <c r="E23" s="80" t="s">
        <v>57</v>
      </c>
      <c r="F23" s="72">
        <f>((F16*U23*0)+(F17*V23*0)+(F18*W23*0))/100</f>
        <v>0</v>
      </c>
      <c r="G23" s="52">
        <v>17</v>
      </c>
      <c r="H23" s="109" t="s">
        <v>60</v>
      </c>
      <c r="I23" s="120" t="s">
        <v>56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55</v>
      </c>
      <c r="D24" s="57"/>
      <c r="E24" s="80" t="s">
        <v>56</v>
      </c>
      <c r="F24" s="72">
        <f>((F16*U24*0)+(F17*V24*0)+(F18*W24*0))/100</f>
        <v>0</v>
      </c>
      <c r="G24" s="52">
        <v>18</v>
      </c>
      <c r="H24" s="109" t="s">
        <v>61</v>
      </c>
      <c r="I24" s="120" t="s">
        <v>57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38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67</v>
      </c>
      <c r="D27" s="126"/>
      <c r="E27" s="94"/>
      <c r="F27" s="28"/>
      <c r="G27" s="102" t="s">
        <v>44</v>
      </c>
      <c r="H27" s="96" t="s">
        <v>45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46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47</v>
      </c>
      <c r="I29" s="115">
        <f>J28-SUM('SO 6809'!K9:'SO 6809'!K50)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48</v>
      </c>
      <c r="I30" s="80">
        <f>SUM('SO 6809'!K9:'SO 6809'!K50)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49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50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65</v>
      </c>
      <c r="E33" s="77"/>
      <c r="F33" s="95"/>
      <c r="G33" s="104">
        <v>26</v>
      </c>
      <c r="H33" s="132" t="s">
        <v>66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28</v>
      </c>
      <c r="B1" s="218"/>
      <c r="C1" s="218"/>
      <c r="D1" s="219"/>
      <c r="E1" s="136" t="s">
        <v>25</v>
      </c>
      <c r="F1" s="135"/>
      <c r="W1">
        <v>30.126000000000001</v>
      </c>
    </row>
    <row r="2" spans="1:26" ht="20.100000000000001" customHeight="1" x14ac:dyDescent="0.25">
      <c r="A2" s="217" t="s">
        <v>29</v>
      </c>
      <c r="B2" s="218"/>
      <c r="C2" s="218"/>
      <c r="D2" s="219"/>
      <c r="E2" s="136" t="s">
        <v>23</v>
      </c>
      <c r="F2" s="135"/>
    </row>
    <row r="3" spans="1:26" ht="20.100000000000001" customHeight="1" x14ac:dyDescent="0.25">
      <c r="A3" s="217" t="s">
        <v>30</v>
      </c>
      <c r="B3" s="218"/>
      <c r="C3" s="218"/>
      <c r="D3" s="219"/>
      <c r="E3" s="136" t="s">
        <v>71</v>
      </c>
      <c r="F3" s="135"/>
    </row>
    <row r="4" spans="1:26" x14ac:dyDescent="0.25">
      <c r="A4" s="137" t="s">
        <v>20</v>
      </c>
      <c r="B4" s="134"/>
      <c r="C4" s="134"/>
      <c r="D4" s="134"/>
      <c r="E4" s="134"/>
      <c r="F4" s="134"/>
    </row>
    <row r="5" spans="1:26" x14ac:dyDescent="0.25">
      <c r="A5" s="137" t="s">
        <v>142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72</v>
      </c>
      <c r="B8" s="134"/>
      <c r="C8" s="134"/>
      <c r="D8" s="134"/>
      <c r="E8" s="134"/>
      <c r="F8" s="134"/>
    </row>
    <row r="9" spans="1:26" x14ac:dyDescent="0.25">
      <c r="A9" s="139" t="s">
        <v>68</v>
      </c>
      <c r="B9" s="139" t="s">
        <v>62</v>
      </c>
      <c r="C9" s="139" t="s">
        <v>63</v>
      </c>
      <c r="D9" s="139" t="s">
        <v>38</v>
      </c>
      <c r="E9" s="139" t="s">
        <v>69</v>
      </c>
      <c r="F9" s="139" t="s">
        <v>70</v>
      </c>
    </row>
    <row r="10" spans="1:26" x14ac:dyDescent="0.25">
      <c r="A10" s="146" t="s">
        <v>73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74</v>
      </c>
      <c r="B11" s="149">
        <f>'SO 6809'!L12</f>
        <v>0</v>
      </c>
      <c r="C11" s="149">
        <f>'SO 6809'!M12</f>
        <v>0</v>
      </c>
      <c r="D11" s="149">
        <f>'SO 6809'!I12</f>
        <v>0</v>
      </c>
      <c r="E11" s="150">
        <f>'SO 6809'!S12</f>
        <v>1.36</v>
      </c>
      <c r="F11" s="150">
        <f>'SO 6809'!V12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75</v>
      </c>
      <c r="B12" s="149">
        <f>'SO 6809'!L16</f>
        <v>0</v>
      </c>
      <c r="C12" s="149">
        <f>'SO 6809'!M16</f>
        <v>0</v>
      </c>
      <c r="D12" s="149">
        <f>'SO 6809'!I16</f>
        <v>0</v>
      </c>
      <c r="E12" s="150">
        <f>'SO 6809'!S16</f>
        <v>0</v>
      </c>
      <c r="F12" s="150">
        <f>'SO 6809'!V16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2" t="s">
        <v>73</v>
      </c>
      <c r="B13" s="151">
        <f>'SO 6809'!L18</f>
        <v>0</v>
      </c>
      <c r="C13" s="151">
        <f>'SO 6809'!M18</f>
        <v>0</v>
      </c>
      <c r="D13" s="151">
        <f>'SO 6809'!I18</f>
        <v>0</v>
      </c>
      <c r="E13" s="152">
        <f>'SO 6809'!S18</f>
        <v>1.36</v>
      </c>
      <c r="F13" s="152">
        <f>'SO 6809'!V18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"/>
      <c r="B14" s="141"/>
      <c r="C14" s="141"/>
      <c r="D14" s="141"/>
      <c r="E14" s="140"/>
      <c r="F14" s="140"/>
    </row>
    <row r="15" spans="1:26" x14ac:dyDescent="0.25">
      <c r="A15" s="2" t="s">
        <v>76</v>
      </c>
      <c r="B15" s="151"/>
      <c r="C15" s="149"/>
      <c r="D15" s="149"/>
      <c r="E15" s="150"/>
      <c r="F15" s="15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77</v>
      </c>
      <c r="B16" s="149">
        <f>'SO 6809'!L23</f>
        <v>0</v>
      </c>
      <c r="C16" s="149">
        <f>'SO 6809'!M23</f>
        <v>0</v>
      </c>
      <c r="D16" s="149">
        <f>'SO 6809'!I23</f>
        <v>0</v>
      </c>
      <c r="E16" s="150">
        <f>'SO 6809'!S23</f>
        <v>0.12</v>
      </c>
      <c r="F16" s="150">
        <f>'SO 6809'!V23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76</v>
      </c>
      <c r="B17" s="151">
        <f>'SO 6809'!L25</f>
        <v>0</v>
      </c>
      <c r="C17" s="151">
        <f>'SO 6809'!M25</f>
        <v>0</v>
      </c>
      <c r="D17" s="151">
        <f>'SO 6809'!I25</f>
        <v>0</v>
      </c>
      <c r="E17" s="152">
        <f>'SO 6809'!S25</f>
        <v>0.12</v>
      </c>
      <c r="F17" s="152">
        <f>'SO 6809'!V25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78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79</v>
      </c>
      <c r="B20" s="149">
        <f>'SO 6809'!L41</f>
        <v>0</v>
      </c>
      <c r="C20" s="149">
        <f>'SO 6809'!M41</f>
        <v>0</v>
      </c>
      <c r="D20" s="149">
        <f>'SO 6809'!I41</f>
        <v>0</v>
      </c>
      <c r="E20" s="150">
        <f>'SO 6809'!S41</f>
        <v>0.91</v>
      </c>
      <c r="F20" s="150">
        <f>'SO 6809'!V41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78</v>
      </c>
      <c r="B21" s="151">
        <f>'SO 6809'!L43</f>
        <v>0</v>
      </c>
      <c r="C21" s="151">
        <f>'SO 6809'!M43</f>
        <v>0</v>
      </c>
      <c r="D21" s="151">
        <f>'SO 6809'!I43</f>
        <v>0</v>
      </c>
      <c r="E21" s="152">
        <f>'SO 6809'!S43</f>
        <v>0.91</v>
      </c>
      <c r="F21" s="152">
        <f>'SO 6809'!V43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8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80</v>
      </c>
      <c r="B24" s="149">
        <f>'SO 6809'!L48</f>
        <v>0</v>
      </c>
      <c r="C24" s="149">
        <f>'SO 6809'!M48</f>
        <v>0</v>
      </c>
      <c r="D24" s="149">
        <f>'SO 6809'!I48</f>
        <v>0</v>
      </c>
      <c r="E24" s="150">
        <f>'SO 6809'!S48</f>
        <v>0</v>
      </c>
      <c r="F24" s="150">
        <f>'SO 6809'!V48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8</v>
      </c>
      <c r="B25" s="151">
        <f>'SO 6809'!L50</f>
        <v>0</v>
      </c>
      <c r="C25" s="151">
        <f>'SO 6809'!M50</f>
        <v>0</v>
      </c>
      <c r="D25" s="151">
        <f>'SO 6809'!I50</f>
        <v>0</v>
      </c>
      <c r="E25" s="152">
        <f>'SO 6809'!S50</f>
        <v>0</v>
      </c>
      <c r="F25" s="152">
        <f>'SO 6809'!V50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81</v>
      </c>
      <c r="B27" s="151">
        <f>'SO 6809'!L51</f>
        <v>0</v>
      </c>
      <c r="C27" s="151">
        <f>'SO 6809'!M51</f>
        <v>0</v>
      </c>
      <c r="D27" s="151">
        <f>'SO 6809'!I51</f>
        <v>0</v>
      </c>
      <c r="E27" s="152">
        <f>'SO 6809'!S51</f>
        <v>2.39</v>
      </c>
      <c r="F27" s="152">
        <f>'SO 6809'!V51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pane ySplit="8" topLeftCell="A30" activePane="bottomLeft" state="frozen"/>
      <selection pane="bottomLeft" activeCell="D35" sqref="D3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20" t="s">
        <v>28</v>
      </c>
      <c r="C1" s="221"/>
      <c r="D1" s="221"/>
      <c r="E1" s="221"/>
      <c r="F1" s="221"/>
      <c r="G1" s="221"/>
      <c r="H1" s="222"/>
      <c r="I1" s="156" t="s">
        <v>92</v>
      </c>
      <c r="J1" s="11"/>
      <c r="K1" s="3"/>
      <c r="L1" s="3"/>
      <c r="M1" s="3"/>
      <c r="N1" s="3"/>
      <c r="O1" s="3"/>
      <c r="P1" s="5" t="s">
        <v>93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20" t="s">
        <v>29</v>
      </c>
      <c r="C2" s="221"/>
      <c r="D2" s="221"/>
      <c r="E2" s="221"/>
      <c r="F2" s="221"/>
      <c r="G2" s="221"/>
      <c r="H2" s="222"/>
      <c r="I2" s="156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20" t="s">
        <v>30</v>
      </c>
      <c r="C3" s="221"/>
      <c r="D3" s="221"/>
      <c r="E3" s="221"/>
      <c r="F3" s="221"/>
      <c r="G3" s="221"/>
      <c r="H3" s="222"/>
      <c r="I3" s="156" t="s">
        <v>94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142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82</v>
      </c>
      <c r="B8" s="159" t="s">
        <v>83</v>
      </c>
      <c r="C8" s="159" t="s">
        <v>84</v>
      </c>
      <c r="D8" s="159" t="s">
        <v>85</v>
      </c>
      <c r="E8" s="159" t="s">
        <v>86</v>
      </c>
      <c r="F8" s="159" t="s">
        <v>87</v>
      </c>
      <c r="G8" s="159" t="s">
        <v>62</v>
      </c>
      <c r="H8" s="159" t="s">
        <v>63</v>
      </c>
      <c r="I8" s="159" t="s">
        <v>88</v>
      </c>
      <c r="J8" s="159"/>
      <c r="K8" s="159"/>
      <c r="L8" s="159"/>
      <c r="M8" s="159"/>
      <c r="N8" s="159"/>
      <c r="O8" s="159"/>
      <c r="P8" s="159" t="s">
        <v>89</v>
      </c>
      <c r="Q8" s="154"/>
      <c r="R8" s="154"/>
      <c r="S8" s="159" t="s">
        <v>90</v>
      </c>
      <c r="T8" s="155"/>
      <c r="U8" s="155"/>
      <c r="V8" s="159" t="s">
        <v>91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73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74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96</v>
      </c>
      <c r="C11" s="170" t="s">
        <v>97</v>
      </c>
      <c r="D11" s="164" t="s">
        <v>98</v>
      </c>
      <c r="E11" s="164" t="s">
        <v>99</v>
      </c>
      <c r="F11" s="165">
        <v>358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2">
        <v>3.8E-3</v>
      </c>
      <c r="Q11" s="173"/>
      <c r="R11" s="173">
        <v>3.8E-3</v>
      </c>
      <c r="S11" s="171">
        <f>ROUND(F11*(P11),3)</f>
        <v>1.36</v>
      </c>
      <c r="T11" s="168"/>
      <c r="U11" s="168"/>
      <c r="V11" s="172"/>
      <c r="Z11">
        <v>0</v>
      </c>
    </row>
    <row r="12" spans="1:26" x14ac:dyDescent="0.25">
      <c r="A12" s="148"/>
      <c r="B12" s="148"/>
      <c r="C12" s="163">
        <v>6</v>
      </c>
      <c r="D12" s="163" t="s">
        <v>74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1.36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99</v>
      </c>
      <c r="D14" s="163" t="s">
        <v>75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96</v>
      </c>
      <c r="C15" s="170" t="s">
        <v>100</v>
      </c>
      <c r="D15" s="164" t="s">
        <v>101</v>
      </c>
      <c r="E15" s="164" t="s">
        <v>102</v>
      </c>
      <c r="F15" s="165">
        <v>1.36</v>
      </c>
      <c r="G15" s="166">
        <v>0</v>
      </c>
      <c r="H15" s="166">
        <v>0</v>
      </c>
      <c r="I15" s="166">
        <f>ROUND(F15*(G15+H15),2)</f>
        <v>0</v>
      </c>
      <c r="J15" s="164">
        <f>ROUND(F15*(N15),2)</f>
        <v>0</v>
      </c>
      <c r="K15" s="167">
        <f>ROUND(F15*(O15),2)</f>
        <v>0</v>
      </c>
      <c r="L15" s="167">
        <f>ROUND(F15*(G15),2)</f>
        <v>0</v>
      </c>
      <c r="M15" s="167">
        <f>ROUND(F15*(H15),2)</f>
        <v>0</v>
      </c>
      <c r="N15" s="167">
        <v>0</v>
      </c>
      <c r="O15" s="167"/>
      <c r="P15" s="173"/>
      <c r="Q15" s="173"/>
      <c r="R15" s="173"/>
      <c r="S15" s="171">
        <f>ROUND(F15*(P15),3)</f>
        <v>0</v>
      </c>
      <c r="T15" s="168"/>
      <c r="U15" s="168"/>
      <c r="V15" s="172"/>
      <c r="Z15">
        <v>0</v>
      </c>
    </row>
    <row r="16" spans="1:26" x14ac:dyDescent="0.25">
      <c r="A16" s="148"/>
      <c r="B16" s="148"/>
      <c r="C16" s="163">
        <v>99</v>
      </c>
      <c r="D16" s="163" t="s">
        <v>75</v>
      </c>
      <c r="E16" s="148"/>
      <c r="F16" s="162"/>
      <c r="G16" s="151">
        <f>ROUND((SUM(L14:L15))/1,2)</f>
        <v>0</v>
      </c>
      <c r="H16" s="151">
        <f>ROUND((SUM(M14:M15))/1,2)</f>
        <v>0</v>
      </c>
      <c r="I16" s="151">
        <f>ROUND((SUM(I14:I15))/1,2)</f>
        <v>0</v>
      </c>
      <c r="J16" s="148"/>
      <c r="K16" s="148"/>
      <c r="L16" s="148">
        <f>ROUND((SUM(L14:L15))/1,2)</f>
        <v>0</v>
      </c>
      <c r="M16" s="148">
        <f>ROUND((SUM(M14:M15))/1,2)</f>
        <v>0</v>
      </c>
      <c r="N16" s="148"/>
      <c r="O16" s="148"/>
      <c r="P16" s="174"/>
      <c r="Q16" s="148"/>
      <c r="R16" s="148"/>
      <c r="S16" s="174">
        <f>ROUND((SUM(S14:S15))/1,2)</f>
        <v>0</v>
      </c>
      <c r="T16" s="145"/>
      <c r="U16" s="145"/>
      <c r="V16" s="2">
        <f>ROUND((SUM(V14:V15))/1,2)</f>
        <v>0</v>
      </c>
      <c r="W16" s="145"/>
      <c r="X16" s="145"/>
      <c r="Y16" s="145"/>
      <c r="Z16" s="145"/>
    </row>
    <row r="17" spans="1:26" x14ac:dyDescent="0.25">
      <c r="A17" s="1"/>
      <c r="B17" s="1"/>
      <c r="C17" s="1"/>
      <c r="D17" s="1"/>
      <c r="E17" s="1"/>
      <c r="F17" s="158"/>
      <c r="G17" s="141"/>
      <c r="H17" s="141"/>
      <c r="I17" s="141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25">
      <c r="A18" s="148"/>
      <c r="B18" s="148"/>
      <c r="C18" s="148"/>
      <c r="D18" s="2" t="s">
        <v>73</v>
      </c>
      <c r="E18" s="148"/>
      <c r="F18" s="162"/>
      <c r="G18" s="151">
        <f>ROUND((SUM(L9:L17))/2,2)</f>
        <v>0</v>
      </c>
      <c r="H18" s="151">
        <f>ROUND((SUM(M9:M17))/2,2)</f>
        <v>0</v>
      </c>
      <c r="I18" s="151">
        <f>ROUND((SUM(I9:I17))/2,2)</f>
        <v>0</v>
      </c>
      <c r="J18" s="149"/>
      <c r="K18" s="148"/>
      <c r="L18" s="149">
        <f>ROUND((SUM(L9:L17))/2,2)</f>
        <v>0</v>
      </c>
      <c r="M18" s="149">
        <f>ROUND((SUM(M9:M17))/2,2)</f>
        <v>0</v>
      </c>
      <c r="N18" s="148"/>
      <c r="O18" s="148"/>
      <c r="P18" s="174"/>
      <c r="Q18" s="148"/>
      <c r="R18" s="148"/>
      <c r="S18" s="174">
        <f>ROUND((SUM(S9:S17))/2,2)</f>
        <v>1.36</v>
      </c>
      <c r="T18" s="145"/>
      <c r="U18" s="145"/>
      <c r="V18" s="2">
        <f>ROUND((SUM(V9:V17))/2,2)</f>
        <v>0</v>
      </c>
    </row>
    <row r="19" spans="1:26" x14ac:dyDescent="0.25">
      <c r="A19" s="1"/>
      <c r="B19" s="1"/>
      <c r="C19" s="1"/>
      <c r="D19" s="1"/>
      <c r="E19" s="1"/>
      <c r="F19" s="158"/>
      <c r="G19" s="141"/>
      <c r="H19" s="141"/>
      <c r="I19" s="141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8"/>
      <c r="B20" s="148"/>
      <c r="C20" s="148"/>
      <c r="D20" s="2" t="s">
        <v>76</v>
      </c>
      <c r="E20" s="148"/>
      <c r="F20" s="162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x14ac:dyDescent="0.25">
      <c r="A21" s="148"/>
      <c r="B21" s="148"/>
      <c r="C21" s="163">
        <v>784</v>
      </c>
      <c r="D21" s="163" t="s">
        <v>77</v>
      </c>
      <c r="E21" s="148"/>
      <c r="F21" s="162"/>
      <c r="G21" s="149"/>
      <c r="H21" s="149"/>
      <c r="I21" s="149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5"/>
      <c r="U21" s="145"/>
      <c r="V21" s="148"/>
      <c r="W21" s="145"/>
      <c r="X21" s="145"/>
      <c r="Y21" s="145"/>
      <c r="Z21" s="145"/>
    </row>
    <row r="22" spans="1:26" ht="35.1" customHeight="1" x14ac:dyDescent="0.25">
      <c r="A22" s="169">
        <v>3</v>
      </c>
      <c r="B22" s="164" t="s">
        <v>103</v>
      </c>
      <c r="C22" s="170" t="s">
        <v>104</v>
      </c>
      <c r="D22" s="164" t="s">
        <v>105</v>
      </c>
      <c r="E22" s="164" t="s">
        <v>106</v>
      </c>
      <c r="F22" s="165">
        <v>358</v>
      </c>
      <c r="G22" s="166">
        <v>0</v>
      </c>
      <c r="H22" s="166">
        <v>0</v>
      </c>
      <c r="I22" s="166">
        <f>ROUND(F22*(G22+H22),2)</f>
        <v>0</v>
      </c>
      <c r="J22" s="164">
        <f>ROUND(F22*(N22),2)</f>
        <v>0</v>
      </c>
      <c r="K22" s="167">
        <f>ROUND(F22*(O22),2)</f>
        <v>0</v>
      </c>
      <c r="L22" s="167">
        <f>ROUND(F22*(G22),2)</f>
        <v>0</v>
      </c>
      <c r="M22" s="167">
        <f>ROUND(F22*(H22),2)</f>
        <v>0</v>
      </c>
      <c r="N22" s="167">
        <v>0</v>
      </c>
      <c r="O22" s="167"/>
      <c r="P22" s="172">
        <v>3.3E-4</v>
      </c>
      <c r="Q22" s="173"/>
      <c r="R22" s="173">
        <v>3.3E-4</v>
      </c>
      <c r="S22" s="171">
        <f>ROUND(F22*(P22),3)</f>
        <v>0.11799999999999999</v>
      </c>
      <c r="T22" s="168"/>
      <c r="U22" s="168"/>
      <c r="V22" s="172"/>
      <c r="Z22">
        <v>0</v>
      </c>
    </row>
    <row r="23" spans="1:26" x14ac:dyDescent="0.25">
      <c r="A23" s="148"/>
      <c r="B23" s="148"/>
      <c r="C23" s="163">
        <v>784</v>
      </c>
      <c r="D23" s="163" t="s">
        <v>77</v>
      </c>
      <c r="E23" s="148"/>
      <c r="F23" s="162"/>
      <c r="G23" s="151">
        <f>ROUND((SUM(L21:L22))/1,2)</f>
        <v>0</v>
      </c>
      <c r="H23" s="151">
        <f>ROUND((SUM(M21:M22))/1,2)</f>
        <v>0</v>
      </c>
      <c r="I23" s="151">
        <f>ROUND((SUM(I21:I22))/1,2)</f>
        <v>0</v>
      </c>
      <c r="J23" s="148"/>
      <c r="K23" s="148"/>
      <c r="L23" s="148">
        <f>ROUND((SUM(L21:L22))/1,2)</f>
        <v>0</v>
      </c>
      <c r="M23" s="148">
        <f>ROUND((SUM(M21:M22))/1,2)</f>
        <v>0</v>
      </c>
      <c r="N23" s="148"/>
      <c r="O23" s="148"/>
      <c r="P23" s="174"/>
      <c r="Q23" s="148"/>
      <c r="R23" s="148"/>
      <c r="S23" s="174">
        <f>ROUND((SUM(S21:S22))/1,2)</f>
        <v>0.12</v>
      </c>
      <c r="T23" s="145"/>
      <c r="U23" s="145"/>
      <c r="V23" s="2">
        <f>ROUND((SUM(V21:V22))/1,2)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48"/>
      <c r="D25" s="2" t="s">
        <v>76</v>
      </c>
      <c r="E25" s="148"/>
      <c r="F25" s="162"/>
      <c r="G25" s="151">
        <f>ROUND((SUM(L20:L24))/2,2)</f>
        <v>0</v>
      </c>
      <c r="H25" s="151">
        <f>ROUND((SUM(M20:M24))/2,2)</f>
        <v>0</v>
      </c>
      <c r="I25" s="151">
        <f>ROUND((SUM(I20:I24))/2,2)</f>
        <v>0</v>
      </c>
      <c r="J25" s="149"/>
      <c r="K25" s="148"/>
      <c r="L25" s="149">
        <f>ROUND((SUM(L20:L24))/2,2)</f>
        <v>0</v>
      </c>
      <c r="M25" s="149">
        <f>ROUND((SUM(M20:M24))/2,2)</f>
        <v>0</v>
      </c>
      <c r="N25" s="148"/>
      <c r="O25" s="148"/>
      <c r="P25" s="174"/>
      <c r="Q25" s="148"/>
      <c r="R25" s="148"/>
      <c r="S25" s="174">
        <f>ROUND((SUM(S20:S24))/2,2)</f>
        <v>0.12</v>
      </c>
      <c r="T25" s="145"/>
      <c r="U25" s="145"/>
      <c r="V25" s="2">
        <f>ROUND((SUM(V20:V24))/2,2)</f>
        <v>0</v>
      </c>
    </row>
    <row r="26" spans="1:26" x14ac:dyDescent="0.25">
      <c r="A26" s="1"/>
      <c r="B26" s="1"/>
      <c r="C26" s="1"/>
      <c r="D26" s="1"/>
      <c r="E26" s="1"/>
      <c r="F26" s="158"/>
      <c r="G26" s="141"/>
      <c r="H26" s="141"/>
      <c r="I26" s="141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25">
      <c r="A27" s="148"/>
      <c r="B27" s="148"/>
      <c r="C27" s="148"/>
      <c r="D27" s="2" t="s">
        <v>78</v>
      </c>
      <c r="E27" s="148"/>
      <c r="F27" s="162"/>
      <c r="G27" s="149"/>
      <c r="H27" s="149"/>
      <c r="I27" s="149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5"/>
      <c r="U27" s="145"/>
      <c r="V27" s="148"/>
      <c r="W27" s="145"/>
      <c r="X27" s="145"/>
      <c r="Y27" s="145"/>
      <c r="Z27" s="145"/>
    </row>
    <row r="28" spans="1:26" x14ac:dyDescent="0.25">
      <c r="A28" s="148"/>
      <c r="B28" s="148"/>
      <c r="C28" s="163">
        <v>921</v>
      </c>
      <c r="D28" s="163" t="s">
        <v>79</v>
      </c>
      <c r="E28" s="148"/>
      <c r="F28" s="162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5" customHeight="1" x14ac:dyDescent="0.25">
      <c r="A29" s="169">
        <v>4</v>
      </c>
      <c r="B29" s="164" t="s">
        <v>107</v>
      </c>
      <c r="C29" s="170" t="s">
        <v>108</v>
      </c>
      <c r="D29" s="164" t="s">
        <v>109</v>
      </c>
      <c r="E29" s="164" t="s">
        <v>99</v>
      </c>
      <c r="F29" s="165">
        <v>739</v>
      </c>
      <c r="G29" s="166">
        <v>0</v>
      </c>
      <c r="H29" s="166">
        <v>0</v>
      </c>
      <c r="I29" s="166">
        <f t="shared" ref="I29:I40" si="0">ROUND(F29*(G29+H29),2)</f>
        <v>0</v>
      </c>
      <c r="J29" s="164">
        <f t="shared" ref="J29:J40" si="1">ROUND(F29*(N29),2)</f>
        <v>0</v>
      </c>
      <c r="K29" s="167">
        <f t="shared" ref="K29:K40" si="2">ROUND(F29*(O29),2)</f>
        <v>0</v>
      </c>
      <c r="L29" s="167">
        <f t="shared" ref="L29:L40" si="3">ROUND(F29*(G29),2)</f>
        <v>0</v>
      </c>
      <c r="M29" s="167">
        <f t="shared" ref="M29:M40" si="4">ROUND(F29*(H29),2)</f>
        <v>0</v>
      </c>
      <c r="N29" s="167">
        <v>0</v>
      </c>
      <c r="O29" s="167"/>
      <c r="P29" s="173"/>
      <c r="Q29" s="173"/>
      <c r="R29" s="173"/>
      <c r="S29" s="171">
        <f t="shared" ref="S29:S40" si="5">ROUND(F29*(P29),3)</f>
        <v>0</v>
      </c>
      <c r="T29" s="168"/>
      <c r="U29" s="168"/>
      <c r="V29" s="172"/>
      <c r="Z29">
        <v>0</v>
      </c>
    </row>
    <row r="30" spans="1:26" ht="24.95" customHeight="1" x14ac:dyDescent="0.25">
      <c r="A30" s="180">
        <v>5</v>
      </c>
      <c r="B30" s="175" t="s">
        <v>110</v>
      </c>
      <c r="C30" s="181" t="s">
        <v>111</v>
      </c>
      <c r="D30" s="175" t="s">
        <v>112</v>
      </c>
      <c r="E30" s="175" t="s">
        <v>99</v>
      </c>
      <c r="F30" s="176">
        <v>739</v>
      </c>
      <c r="G30" s="177">
        <v>0</v>
      </c>
      <c r="H30" s="177">
        <v>0</v>
      </c>
      <c r="I30" s="177">
        <f t="shared" si="0"/>
        <v>0</v>
      </c>
      <c r="J30" s="175">
        <f t="shared" si="1"/>
        <v>0</v>
      </c>
      <c r="K30" s="178">
        <f t="shared" si="2"/>
        <v>0</v>
      </c>
      <c r="L30" s="178">
        <f t="shared" si="3"/>
        <v>0</v>
      </c>
      <c r="M30" s="178">
        <f t="shared" si="4"/>
        <v>0</v>
      </c>
      <c r="N30" s="178">
        <v>0</v>
      </c>
      <c r="O30" s="178"/>
      <c r="P30" s="183">
        <v>1.0000000000000001E-5</v>
      </c>
      <c r="Q30" s="184"/>
      <c r="R30" s="184">
        <v>1.0000000000000001E-5</v>
      </c>
      <c r="S30" s="182">
        <f t="shared" si="5"/>
        <v>7.0000000000000001E-3</v>
      </c>
      <c r="T30" s="179"/>
      <c r="U30" s="179"/>
      <c r="V30" s="183"/>
      <c r="Z30">
        <v>0</v>
      </c>
    </row>
    <row r="31" spans="1:26" ht="24.95" customHeight="1" x14ac:dyDescent="0.25">
      <c r="A31" s="169">
        <v>6</v>
      </c>
      <c r="B31" s="164" t="s">
        <v>113</v>
      </c>
      <c r="C31" s="170" t="s">
        <v>114</v>
      </c>
      <c r="D31" s="164" t="s">
        <v>115</v>
      </c>
      <c r="E31" s="164" t="s">
        <v>116</v>
      </c>
      <c r="F31" s="165">
        <v>240</v>
      </c>
      <c r="G31" s="166">
        <v>0</v>
      </c>
      <c r="H31" s="166">
        <v>0</v>
      </c>
      <c r="I31" s="166">
        <f t="shared" si="0"/>
        <v>0</v>
      </c>
      <c r="J31" s="164">
        <f t="shared" si="1"/>
        <v>0</v>
      </c>
      <c r="K31" s="167">
        <f t="shared" si="2"/>
        <v>0</v>
      </c>
      <c r="L31" s="167">
        <f t="shared" si="3"/>
        <v>0</v>
      </c>
      <c r="M31" s="167">
        <f t="shared" si="4"/>
        <v>0</v>
      </c>
      <c r="N31" s="167">
        <v>0</v>
      </c>
      <c r="O31" s="167"/>
      <c r="P31" s="173"/>
      <c r="Q31" s="173"/>
      <c r="R31" s="173"/>
      <c r="S31" s="171">
        <f t="shared" si="5"/>
        <v>0</v>
      </c>
      <c r="T31" s="168"/>
      <c r="U31" s="168"/>
      <c r="V31" s="172"/>
      <c r="Z31">
        <v>0</v>
      </c>
    </row>
    <row r="32" spans="1:26" ht="24.95" customHeight="1" x14ac:dyDescent="0.25">
      <c r="A32" s="180">
        <v>7</v>
      </c>
      <c r="B32" s="164" t="s">
        <v>107</v>
      </c>
      <c r="C32" s="170" t="s">
        <v>117</v>
      </c>
      <c r="D32" s="164" t="s">
        <v>118</v>
      </c>
      <c r="E32" s="164" t="s">
        <v>99</v>
      </c>
      <c r="F32" s="165">
        <v>60</v>
      </c>
      <c r="G32" s="166">
        <v>0</v>
      </c>
      <c r="H32" s="166">
        <v>0</v>
      </c>
      <c r="I32" s="166">
        <f t="shared" si="0"/>
        <v>0</v>
      </c>
      <c r="J32" s="164">
        <f t="shared" si="1"/>
        <v>0</v>
      </c>
      <c r="K32" s="167">
        <f t="shared" si="2"/>
        <v>0</v>
      </c>
      <c r="L32" s="167">
        <f t="shared" si="3"/>
        <v>0</v>
      </c>
      <c r="M32" s="167">
        <f t="shared" si="4"/>
        <v>0</v>
      </c>
      <c r="N32" s="167">
        <v>0</v>
      </c>
      <c r="O32" s="167"/>
      <c r="P32" s="173"/>
      <c r="Q32" s="173"/>
      <c r="R32" s="173"/>
      <c r="S32" s="171">
        <f t="shared" si="5"/>
        <v>0</v>
      </c>
      <c r="T32" s="168"/>
      <c r="U32" s="168"/>
      <c r="V32" s="172"/>
      <c r="Z32">
        <v>0</v>
      </c>
    </row>
    <row r="33" spans="1:26" ht="24.95" customHeight="1" x14ac:dyDescent="0.25">
      <c r="A33" s="169">
        <v>8</v>
      </c>
      <c r="B33" s="175" t="s">
        <v>119</v>
      </c>
      <c r="C33" s="181" t="s">
        <v>120</v>
      </c>
      <c r="D33" s="175" t="s">
        <v>121</v>
      </c>
      <c r="E33" s="175" t="s">
        <v>99</v>
      </c>
      <c r="F33" s="176">
        <v>60</v>
      </c>
      <c r="G33" s="177">
        <v>0</v>
      </c>
      <c r="H33" s="177">
        <v>0</v>
      </c>
      <c r="I33" s="177">
        <f t="shared" si="0"/>
        <v>0</v>
      </c>
      <c r="J33" s="175">
        <f t="shared" si="1"/>
        <v>0</v>
      </c>
      <c r="K33" s="178">
        <f t="shared" si="2"/>
        <v>0</v>
      </c>
      <c r="L33" s="178">
        <f t="shared" si="3"/>
        <v>0</v>
      </c>
      <c r="M33" s="178">
        <f t="shared" si="4"/>
        <v>0</v>
      </c>
      <c r="N33" s="178">
        <v>0</v>
      </c>
      <c r="O33" s="178"/>
      <c r="P33" s="183">
        <v>6.0000000000000002E-5</v>
      </c>
      <c r="Q33" s="184"/>
      <c r="R33" s="184">
        <v>6.0000000000000002E-5</v>
      </c>
      <c r="S33" s="182">
        <f t="shared" si="5"/>
        <v>4.0000000000000001E-3</v>
      </c>
      <c r="T33" s="179"/>
      <c r="U33" s="179"/>
      <c r="V33" s="183"/>
      <c r="Z33">
        <v>0</v>
      </c>
    </row>
    <row r="34" spans="1:26" ht="24.95" customHeight="1" x14ac:dyDescent="0.25">
      <c r="A34" s="180">
        <v>9</v>
      </c>
      <c r="B34" s="175" t="s">
        <v>119</v>
      </c>
      <c r="C34" s="181" t="s">
        <v>122</v>
      </c>
      <c r="D34" s="175" t="s">
        <v>123</v>
      </c>
      <c r="E34" s="175" t="s">
        <v>99</v>
      </c>
      <c r="F34" s="176">
        <v>180</v>
      </c>
      <c r="G34" s="177">
        <v>0</v>
      </c>
      <c r="H34" s="177">
        <v>0</v>
      </c>
      <c r="I34" s="177">
        <f t="shared" si="0"/>
        <v>0</v>
      </c>
      <c r="J34" s="175">
        <f t="shared" si="1"/>
        <v>0</v>
      </c>
      <c r="K34" s="178">
        <f t="shared" si="2"/>
        <v>0</v>
      </c>
      <c r="L34" s="178">
        <f t="shared" si="3"/>
        <v>0</v>
      </c>
      <c r="M34" s="178">
        <f t="shared" si="4"/>
        <v>0</v>
      </c>
      <c r="N34" s="178">
        <v>0</v>
      </c>
      <c r="O34" s="178"/>
      <c r="P34" s="184"/>
      <c r="Q34" s="184"/>
      <c r="R34" s="184"/>
      <c r="S34" s="182">
        <f t="shared" si="5"/>
        <v>0</v>
      </c>
      <c r="T34" s="179"/>
      <c r="U34" s="179"/>
      <c r="V34" s="183"/>
      <c r="Z34">
        <v>0</v>
      </c>
    </row>
    <row r="35" spans="1:26" ht="24.95" customHeight="1" x14ac:dyDescent="0.25">
      <c r="A35" s="169">
        <v>10</v>
      </c>
      <c r="B35" s="164" t="s">
        <v>107</v>
      </c>
      <c r="C35" s="170" t="s">
        <v>124</v>
      </c>
      <c r="D35" s="164" t="s">
        <v>151</v>
      </c>
      <c r="E35" s="164" t="s">
        <v>99</v>
      </c>
      <c r="F35" s="165">
        <v>298</v>
      </c>
      <c r="G35" s="166">
        <v>0</v>
      </c>
      <c r="H35" s="166">
        <v>0</v>
      </c>
      <c r="I35" s="166">
        <f t="shared" si="0"/>
        <v>0</v>
      </c>
      <c r="J35" s="164">
        <f t="shared" si="1"/>
        <v>0</v>
      </c>
      <c r="K35" s="167">
        <f t="shared" si="2"/>
        <v>0</v>
      </c>
      <c r="L35" s="167">
        <f t="shared" si="3"/>
        <v>0</v>
      </c>
      <c r="M35" s="167">
        <f t="shared" si="4"/>
        <v>0</v>
      </c>
      <c r="N35" s="167">
        <v>0</v>
      </c>
      <c r="O35" s="167"/>
      <c r="P35" s="173"/>
      <c r="Q35" s="173"/>
      <c r="R35" s="173"/>
      <c r="S35" s="171">
        <f t="shared" si="5"/>
        <v>0</v>
      </c>
      <c r="T35" s="168"/>
      <c r="U35" s="168"/>
      <c r="V35" s="172"/>
      <c r="Z35">
        <v>0</v>
      </c>
    </row>
    <row r="36" spans="1:26" ht="24.95" customHeight="1" x14ac:dyDescent="0.25">
      <c r="A36" s="180">
        <v>11</v>
      </c>
      <c r="B36" s="175" t="s">
        <v>119</v>
      </c>
      <c r="C36" s="181" t="s">
        <v>125</v>
      </c>
      <c r="D36" s="175" t="s">
        <v>150</v>
      </c>
      <c r="E36" s="175" t="s">
        <v>99</v>
      </c>
      <c r="F36" s="176">
        <v>191</v>
      </c>
      <c r="G36" s="177">
        <v>0</v>
      </c>
      <c r="H36" s="177">
        <v>0</v>
      </c>
      <c r="I36" s="177">
        <f t="shared" si="0"/>
        <v>0</v>
      </c>
      <c r="J36" s="175">
        <f t="shared" si="1"/>
        <v>0</v>
      </c>
      <c r="K36" s="178">
        <f t="shared" si="2"/>
        <v>0</v>
      </c>
      <c r="L36" s="178">
        <f t="shared" si="3"/>
        <v>0</v>
      </c>
      <c r="M36" s="178">
        <f t="shared" si="4"/>
        <v>0</v>
      </c>
      <c r="N36" s="178">
        <v>0</v>
      </c>
      <c r="O36" s="178"/>
      <c r="P36" s="183">
        <v>2.6900000000000001E-3</v>
      </c>
      <c r="Q36" s="184"/>
      <c r="R36" s="184">
        <v>2.6900000000000001E-3</v>
      </c>
      <c r="S36" s="182">
        <f t="shared" si="5"/>
        <v>0.51400000000000001</v>
      </c>
      <c r="T36" s="179"/>
      <c r="U36" s="179"/>
      <c r="V36" s="183"/>
      <c r="Z36">
        <v>0</v>
      </c>
    </row>
    <row r="37" spans="1:26" ht="24.95" customHeight="1" x14ac:dyDescent="0.25">
      <c r="A37" s="169">
        <v>12</v>
      </c>
      <c r="B37" s="175" t="s">
        <v>119</v>
      </c>
      <c r="C37" s="181" t="s">
        <v>126</v>
      </c>
      <c r="D37" s="175" t="s">
        <v>127</v>
      </c>
      <c r="E37" s="175" t="s">
        <v>99</v>
      </c>
      <c r="F37" s="176">
        <v>191</v>
      </c>
      <c r="G37" s="177">
        <v>0</v>
      </c>
      <c r="H37" s="177">
        <v>0</v>
      </c>
      <c r="I37" s="177">
        <f t="shared" si="0"/>
        <v>0</v>
      </c>
      <c r="J37" s="175">
        <f t="shared" si="1"/>
        <v>0</v>
      </c>
      <c r="K37" s="178">
        <f t="shared" si="2"/>
        <v>0</v>
      </c>
      <c r="L37" s="178">
        <f t="shared" si="3"/>
        <v>0</v>
      </c>
      <c r="M37" s="178">
        <f t="shared" si="4"/>
        <v>0</v>
      </c>
      <c r="N37" s="178">
        <v>0</v>
      </c>
      <c r="O37" s="178"/>
      <c r="P37" s="184"/>
      <c r="Q37" s="184"/>
      <c r="R37" s="184"/>
      <c r="S37" s="182">
        <f t="shared" si="5"/>
        <v>0</v>
      </c>
      <c r="T37" s="179"/>
      <c r="U37" s="179"/>
      <c r="V37" s="183"/>
      <c r="Z37">
        <v>0</v>
      </c>
    </row>
    <row r="38" spans="1:26" ht="24.95" customHeight="1" x14ac:dyDescent="0.25">
      <c r="A38" s="180">
        <v>13</v>
      </c>
      <c r="B38" s="175" t="s">
        <v>119</v>
      </c>
      <c r="C38" s="181" t="s">
        <v>128</v>
      </c>
      <c r="D38" s="175" t="s">
        <v>129</v>
      </c>
      <c r="E38" s="175" t="s">
        <v>99</v>
      </c>
      <c r="F38" s="176">
        <v>107</v>
      </c>
      <c r="G38" s="177">
        <v>0</v>
      </c>
      <c r="H38" s="177">
        <v>0</v>
      </c>
      <c r="I38" s="177">
        <f t="shared" si="0"/>
        <v>0</v>
      </c>
      <c r="J38" s="175">
        <f t="shared" si="1"/>
        <v>0</v>
      </c>
      <c r="K38" s="178">
        <f t="shared" si="2"/>
        <v>0</v>
      </c>
      <c r="L38" s="178">
        <f t="shared" si="3"/>
        <v>0</v>
      </c>
      <c r="M38" s="178">
        <f t="shared" si="4"/>
        <v>0</v>
      </c>
      <c r="N38" s="178">
        <v>0</v>
      </c>
      <c r="O38" s="178"/>
      <c r="P38" s="183">
        <v>3.5799999999999998E-3</v>
      </c>
      <c r="Q38" s="184"/>
      <c r="R38" s="184">
        <v>3.5799999999999998E-3</v>
      </c>
      <c r="S38" s="182">
        <f t="shared" si="5"/>
        <v>0.38300000000000001</v>
      </c>
      <c r="T38" s="179"/>
      <c r="U38" s="179"/>
      <c r="V38" s="183"/>
      <c r="Z38">
        <v>0</v>
      </c>
    </row>
    <row r="39" spans="1:26" ht="24.95" customHeight="1" x14ac:dyDescent="0.25">
      <c r="A39" s="169">
        <v>14</v>
      </c>
      <c r="B39" s="175" t="s">
        <v>119</v>
      </c>
      <c r="C39" s="181" t="s">
        <v>130</v>
      </c>
      <c r="D39" s="175" t="s">
        <v>131</v>
      </c>
      <c r="E39" s="175" t="s">
        <v>99</v>
      </c>
      <c r="F39" s="176">
        <v>894</v>
      </c>
      <c r="G39" s="177">
        <v>0</v>
      </c>
      <c r="H39" s="177">
        <v>0</v>
      </c>
      <c r="I39" s="177">
        <f t="shared" si="0"/>
        <v>0</v>
      </c>
      <c r="J39" s="175">
        <f t="shared" si="1"/>
        <v>0</v>
      </c>
      <c r="K39" s="178">
        <f t="shared" si="2"/>
        <v>0</v>
      </c>
      <c r="L39" s="178">
        <f t="shared" si="3"/>
        <v>0</v>
      </c>
      <c r="M39" s="178">
        <f t="shared" si="4"/>
        <v>0</v>
      </c>
      <c r="N39" s="178">
        <v>0</v>
      </c>
      <c r="O39" s="178"/>
      <c r="P39" s="184"/>
      <c r="Q39" s="184"/>
      <c r="R39" s="184"/>
      <c r="S39" s="182">
        <f t="shared" si="5"/>
        <v>0</v>
      </c>
      <c r="T39" s="179"/>
      <c r="U39" s="179"/>
      <c r="V39" s="183"/>
      <c r="Z39">
        <v>0</v>
      </c>
    </row>
    <row r="40" spans="1:26" ht="24.95" customHeight="1" x14ac:dyDescent="0.25">
      <c r="A40" s="180">
        <v>15</v>
      </c>
      <c r="B40" s="164" t="s">
        <v>113</v>
      </c>
      <c r="C40" s="170" t="s">
        <v>132</v>
      </c>
      <c r="D40" s="164" t="s">
        <v>133</v>
      </c>
      <c r="E40" s="164" t="s">
        <v>134</v>
      </c>
      <c r="F40" s="165">
        <v>5</v>
      </c>
      <c r="G40" s="166">
        <v>0</v>
      </c>
      <c r="H40" s="166">
        <v>0</v>
      </c>
      <c r="I40" s="166">
        <f t="shared" si="0"/>
        <v>0</v>
      </c>
      <c r="J40" s="164">
        <f t="shared" si="1"/>
        <v>0</v>
      </c>
      <c r="K40" s="167">
        <f t="shared" si="2"/>
        <v>0</v>
      </c>
      <c r="L40" s="167">
        <f t="shared" si="3"/>
        <v>0</v>
      </c>
      <c r="M40" s="167">
        <f t="shared" si="4"/>
        <v>0</v>
      </c>
      <c r="N40" s="167">
        <v>0</v>
      </c>
      <c r="O40" s="167"/>
      <c r="P40" s="173"/>
      <c r="Q40" s="173"/>
      <c r="R40" s="173"/>
      <c r="S40" s="171">
        <f t="shared" si="5"/>
        <v>0</v>
      </c>
      <c r="T40" s="168"/>
      <c r="U40" s="168"/>
      <c r="V40" s="172"/>
      <c r="Z40">
        <v>0</v>
      </c>
    </row>
    <row r="41" spans="1:26" x14ac:dyDescent="0.25">
      <c r="A41" s="148"/>
      <c r="B41" s="148"/>
      <c r="C41" s="163">
        <v>921</v>
      </c>
      <c r="D41" s="163" t="s">
        <v>79</v>
      </c>
      <c r="E41" s="148"/>
      <c r="F41" s="162"/>
      <c r="G41" s="151">
        <f>ROUND((SUM(L28:L40))/1,2)</f>
        <v>0</v>
      </c>
      <c r="H41" s="151">
        <f>ROUND((SUM(M28:M40))/1,2)</f>
        <v>0</v>
      </c>
      <c r="I41" s="151">
        <f>ROUND((SUM(I28:I40))/1,2)</f>
        <v>0</v>
      </c>
      <c r="J41" s="148"/>
      <c r="K41" s="148"/>
      <c r="L41" s="148">
        <f>ROUND((SUM(L28:L40))/1,2)</f>
        <v>0</v>
      </c>
      <c r="M41" s="148">
        <f>ROUND((SUM(M28:M40))/1,2)</f>
        <v>0</v>
      </c>
      <c r="N41" s="148"/>
      <c r="O41" s="148"/>
      <c r="P41" s="174"/>
      <c r="Q41" s="148"/>
      <c r="R41" s="148"/>
      <c r="S41" s="174">
        <f>ROUND((SUM(S28:S40))/1,2)</f>
        <v>0.91</v>
      </c>
      <c r="T41" s="145"/>
      <c r="U41" s="145"/>
      <c r="V41" s="2">
        <f>ROUND((SUM(V28:V40))/1,2)</f>
        <v>0</v>
      </c>
      <c r="W41" s="145"/>
      <c r="X41" s="145"/>
      <c r="Y41" s="145"/>
      <c r="Z41" s="145"/>
    </row>
    <row r="42" spans="1:26" x14ac:dyDescent="0.25">
      <c r="A42" s="1"/>
      <c r="B42" s="1"/>
      <c r="C42" s="1"/>
      <c r="D42" s="1"/>
      <c r="E42" s="1"/>
      <c r="F42" s="158"/>
      <c r="G42" s="141"/>
      <c r="H42" s="141"/>
      <c r="I42" s="141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8"/>
      <c r="B43" s="148"/>
      <c r="C43" s="148"/>
      <c r="D43" s="2" t="s">
        <v>78</v>
      </c>
      <c r="E43" s="148"/>
      <c r="F43" s="162"/>
      <c r="G43" s="151">
        <f>ROUND((SUM(L27:L42))/2,2)</f>
        <v>0</v>
      </c>
      <c r="H43" s="151">
        <f>ROUND((SUM(M27:M42))/2,2)</f>
        <v>0</v>
      </c>
      <c r="I43" s="151">
        <f>ROUND((SUM(I27:I42))/2,2)</f>
        <v>0</v>
      </c>
      <c r="J43" s="149"/>
      <c r="K43" s="148"/>
      <c r="L43" s="149">
        <f>ROUND((SUM(L27:L42))/2,2)</f>
        <v>0</v>
      </c>
      <c r="M43" s="149">
        <f>ROUND((SUM(M27:M42))/2,2)</f>
        <v>0</v>
      </c>
      <c r="N43" s="148"/>
      <c r="O43" s="148"/>
      <c r="P43" s="174"/>
      <c r="Q43" s="148"/>
      <c r="R43" s="148"/>
      <c r="S43" s="174">
        <f>ROUND((SUM(S27:S42))/2,2)</f>
        <v>0.91</v>
      </c>
      <c r="T43" s="145"/>
      <c r="U43" s="145"/>
      <c r="V43" s="2">
        <f>ROUND((SUM(V27:V42))/2,2)</f>
        <v>0</v>
      </c>
    </row>
    <row r="44" spans="1:26" x14ac:dyDescent="0.25">
      <c r="A44" s="1"/>
      <c r="B44" s="1"/>
      <c r="C44" s="1"/>
      <c r="D44" s="1"/>
      <c r="E44" s="1"/>
      <c r="F44" s="158"/>
      <c r="G44" s="141"/>
      <c r="H44" s="141"/>
      <c r="I44" s="141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48"/>
      <c r="B45" s="148"/>
      <c r="C45" s="148"/>
      <c r="D45" s="2" t="s">
        <v>8</v>
      </c>
      <c r="E45" s="148"/>
      <c r="F45" s="162"/>
      <c r="G45" s="149"/>
      <c r="H45" s="149"/>
      <c r="I45" s="14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5"/>
      <c r="U45" s="145"/>
      <c r="V45" s="148"/>
      <c r="W45" s="145"/>
      <c r="X45" s="145"/>
      <c r="Y45" s="145"/>
      <c r="Z45" s="145"/>
    </row>
    <row r="46" spans="1:26" x14ac:dyDescent="0.25">
      <c r="A46" s="148"/>
      <c r="B46" s="148"/>
      <c r="C46" s="163">
        <v>0</v>
      </c>
      <c r="D46" s="163" t="s">
        <v>80</v>
      </c>
      <c r="E46" s="148"/>
      <c r="F46" s="162"/>
      <c r="G46" s="149"/>
      <c r="H46" s="149"/>
      <c r="I46" s="149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5"/>
      <c r="U46" s="145"/>
      <c r="V46" s="148"/>
      <c r="W46" s="145"/>
      <c r="X46" s="145"/>
      <c r="Y46" s="145"/>
      <c r="Z46" s="145"/>
    </row>
    <row r="47" spans="1:26" ht="24.95" customHeight="1" x14ac:dyDescent="0.25">
      <c r="A47" s="169">
        <v>16</v>
      </c>
      <c r="B47" s="164" t="s">
        <v>135</v>
      </c>
      <c r="C47" s="170" t="s">
        <v>136</v>
      </c>
      <c r="D47" s="164" t="s">
        <v>137</v>
      </c>
      <c r="E47" s="164" t="s">
        <v>138</v>
      </c>
      <c r="F47" s="165">
        <v>12</v>
      </c>
      <c r="G47" s="166">
        <v>0</v>
      </c>
      <c r="H47" s="166">
        <v>0</v>
      </c>
      <c r="I47" s="166">
        <f>ROUND(F47*(G47+H47),2)</f>
        <v>0</v>
      </c>
      <c r="J47" s="164">
        <f>ROUND(F47*(N47),2)</f>
        <v>0</v>
      </c>
      <c r="K47" s="167">
        <f>ROUND(F47*(O47),2)</f>
        <v>0</v>
      </c>
      <c r="L47" s="167">
        <f>ROUND(F47*(G47),2)</f>
        <v>0</v>
      </c>
      <c r="M47" s="167">
        <f>ROUND(F47*(H47),2)</f>
        <v>0</v>
      </c>
      <c r="N47" s="167">
        <v>0</v>
      </c>
      <c r="O47" s="167"/>
      <c r="P47" s="173"/>
      <c r="Q47" s="173"/>
      <c r="R47" s="173"/>
      <c r="S47" s="171">
        <f>ROUND(F47*(P47),3)</f>
        <v>0</v>
      </c>
      <c r="T47" s="168"/>
      <c r="U47" s="168"/>
      <c r="V47" s="172"/>
      <c r="Z47">
        <v>0</v>
      </c>
    </row>
    <row r="48" spans="1:26" x14ac:dyDescent="0.25">
      <c r="A48" s="148"/>
      <c r="B48" s="148"/>
      <c r="C48" s="163">
        <v>0</v>
      </c>
      <c r="D48" s="163" t="s">
        <v>80</v>
      </c>
      <c r="E48" s="148"/>
      <c r="F48" s="162"/>
      <c r="G48" s="151">
        <f>ROUND((SUM(L46:L47))/1,2)</f>
        <v>0</v>
      </c>
      <c r="H48" s="151">
        <f>ROUND((SUM(M46:M47))/1,2)</f>
        <v>0</v>
      </c>
      <c r="I48" s="151">
        <f>ROUND((SUM(I46:I47))/1,2)</f>
        <v>0</v>
      </c>
      <c r="J48" s="148"/>
      <c r="K48" s="148"/>
      <c r="L48" s="148">
        <f>ROUND((SUM(L46:L47))/1,2)</f>
        <v>0</v>
      </c>
      <c r="M48" s="148">
        <f>ROUND((SUM(M46:M47))/1,2)</f>
        <v>0</v>
      </c>
      <c r="N48" s="148"/>
      <c r="O48" s="148"/>
      <c r="P48" s="174"/>
      <c r="Q48" s="1"/>
      <c r="R48" s="1"/>
      <c r="S48" s="174">
        <f>ROUND((SUM(S46:S47))/1,2)</f>
        <v>0</v>
      </c>
      <c r="T48" s="185"/>
      <c r="U48" s="185"/>
      <c r="V48" s="2">
        <f>ROUND((SUM(V46:V47))/1,2)</f>
        <v>0</v>
      </c>
    </row>
    <row r="49" spans="1:26" x14ac:dyDescent="0.25">
      <c r="A49" s="1"/>
      <c r="B49" s="1"/>
      <c r="C49" s="1"/>
      <c r="D49" s="1"/>
      <c r="E49" s="1"/>
      <c r="F49" s="158"/>
      <c r="G49" s="141"/>
      <c r="H49" s="141"/>
      <c r="I49" s="141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8"/>
      <c r="B50" s="148"/>
      <c r="C50" s="148"/>
      <c r="D50" s="2" t="s">
        <v>8</v>
      </c>
      <c r="E50" s="148"/>
      <c r="F50" s="162"/>
      <c r="G50" s="151">
        <f>ROUND((SUM(L45:L49))/2,2)</f>
        <v>0</v>
      </c>
      <c r="H50" s="151">
        <f>ROUND((SUM(M45:M49))/2,2)</f>
        <v>0</v>
      </c>
      <c r="I50" s="151">
        <f>ROUND((SUM(I45:I49))/2,2)</f>
        <v>0</v>
      </c>
      <c r="J50" s="148"/>
      <c r="K50" s="148"/>
      <c r="L50" s="148">
        <f>ROUND((SUM(L45:L49))/2,2)</f>
        <v>0</v>
      </c>
      <c r="M50" s="148">
        <f>ROUND((SUM(M45:M49))/2,2)</f>
        <v>0</v>
      </c>
      <c r="N50" s="148"/>
      <c r="O50" s="148"/>
      <c r="P50" s="174"/>
      <c r="Q50" s="1"/>
      <c r="R50" s="1"/>
      <c r="S50" s="174">
        <f>ROUND((SUM(S45:S49))/2,2)</f>
        <v>0</v>
      </c>
      <c r="V50" s="2">
        <f>ROUND((SUM(V45:V49))/2,2)</f>
        <v>0</v>
      </c>
    </row>
    <row r="51" spans="1:26" x14ac:dyDescent="0.25">
      <c r="A51" s="186"/>
      <c r="B51" s="186"/>
      <c r="C51" s="186"/>
      <c r="D51" s="186" t="s">
        <v>81</v>
      </c>
      <c r="E51" s="186"/>
      <c r="F51" s="187"/>
      <c r="G51" s="188">
        <f>ROUND((SUM(L9:L50))/3,2)</f>
        <v>0</v>
      </c>
      <c r="H51" s="188">
        <f>ROUND((SUM(M9:M50))/3,2)</f>
        <v>0</v>
      </c>
      <c r="I51" s="188">
        <f>ROUND((SUM(I9:I50))/3,2)</f>
        <v>0</v>
      </c>
      <c r="J51" s="186"/>
      <c r="K51" s="186">
        <f>ROUND((SUM(K9:K50))/3,2)</f>
        <v>0</v>
      </c>
      <c r="L51" s="186">
        <f>ROUND((SUM(L9:L50))/3,2)</f>
        <v>0</v>
      </c>
      <c r="M51" s="186">
        <f>ROUND((SUM(M9:M50))/3,2)</f>
        <v>0</v>
      </c>
      <c r="N51" s="186"/>
      <c r="O51" s="186"/>
      <c r="P51" s="187"/>
      <c r="Q51" s="186"/>
      <c r="R51" s="186"/>
      <c r="S51" s="187">
        <f>ROUND((SUM(S9:S50))/3,2)</f>
        <v>2.39</v>
      </c>
      <c r="T51" s="189"/>
      <c r="U51" s="189"/>
      <c r="V51" s="186">
        <f>ROUND((SUM(V9:V50))/3,2)</f>
        <v>0</v>
      </c>
      <c r="Z51">
        <f>(SUM(Z9:Z50))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Zákazka Výmena svietidiel v MŠ  / ELI - MŠ Lidické námestie 18</oddHeader>
    <oddFooter>&amp;RStrana &amp;P z &amp;N    &amp;L&amp;7Spracované systémom Systematic® Kalkulus,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19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4" t="s">
        <v>20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2"/>
      <c r="B3" s="33" t="s">
        <v>143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8" t="s">
        <v>28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1" t="s">
        <v>29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2"/>
      <c r="B9" s="37" t="s">
        <v>31</v>
      </c>
      <c r="C9" s="19"/>
      <c r="D9" s="16"/>
      <c r="E9" s="16"/>
      <c r="F9" s="16"/>
      <c r="G9" s="38" t="s">
        <v>32</v>
      </c>
      <c r="H9" s="16"/>
      <c r="I9" s="26"/>
      <c r="J9" s="29"/>
    </row>
    <row r="10" spans="1:23" ht="20.100000000000001" customHeight="1" x14ac:dyDescent="0.25">
      <c r="A10" s="12"/>
      <c r="B10" s="211" t="s">
        <v>30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2"/>
      <c r="B11" s="37" t="s">
        <v>31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33</v>
      </c>
      <c r="C15" s="83" t="s">
        <v>6</v>
      </c>
      <c r="D15" s="83" t="s">
        <v>62</v>
      </c>
      <c r="E15" s="84" t="s">
        <v>63</v>
      </c>
      <c r="F15" s="98" t="s">
        <v>64</v>
      </c>
      <c r="G15" s="50" t="s">
        <v>39</v>
      </c>
      <c r="H15" s="53" t="s">
        <v>40</v>
      </c>
      <c r="I15" s="97"/>
      <c r="J15" s="47"/>
    </row>
    <row r="16" spans="1:23" ht="18" customHeight="1" x14ac:dyDescent="0.25">
      <c r="A16" s="12"/>
      <c r="B16" s="85">
        <v>1</v>
      </c>
      <c r="C16" s="86" t="s">
        <v>34</v>
      </c>
      <c r="D16" s="87">
        <f>'Rekap 6810'!B13</f>
        <v>0</v>
      </c>
      <c r="E16" s="88">
        <f>'Rekap 6810'!C13</f>
        <v>0</v>
      </c>
      <c r="F16" s="99">
        <f>'Rekap 6810'!D13</f>
        <v>0</v>
      </c>
      <c r="G16" s="51">
        <v>6</v>
      </c>
      <c r="H16" s="108" t="s">
        <v>41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35</v>
      </c>
      <c r="D17" s="68">
        <f>'Rekap 6810'!B17</f>
        <v>0</v>
      </c>
      <c r="E17" s="66">
        <f>'Rekap 6810'!C17</f>
        <v>0</v>
      </c>
      <c r="F17" s="71">
        <f>'Rekap 6810'!D17</f>
        <v>0</v>
      </c>
      <c r="G17" s="52">
        <v>7</v>
      </c>
      <c r="H17" s="109" t="s">
        <v>42</v>
      </c>
      <c r="I17" s="119"/>
      <c r="J17" s="112">
        <f>'SO 6810'!Z51</f>
        <v>0</v>
      </c>
    </row>
    <row r="18" spans="1:26" ht="18" customHeight="1" x14ac:dyDescent="0.25">
      <c r="A18" s="12"/>
      <c r="B18" s="59">
        <v>3</v>
      </c>
      <c r="C18" s="63" t="s">
        <v>36</v>
      </c>
      <c r="D18" s="69">
        <f>'Rekap 6810'!B21</f>
        <v>0</v>
      </c>
      <c r="E18" s="67">
        <f>'Rekap 6810'!C21</f>
        <v>0</v>
      </c>
      <c r="F18" s="72">
        <f>'Rekap 6810'!D21</f>
        <v>0</v>
      </c>
      <c r="G18" s="52">
        <v>8</v>
      </c>
      <c r="H18" s="109" t="s">
        <v>43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37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38</v>
      </c>
      <c r="D20" s="70"/>
      <c r="E20" s="92"/>
      <c r="F20" s="100">
        <f>SUM(F16:F19)</f>
        <v>0</v>
      </c>
      <c r="G20" s="52">
        <v>10</v>
      </c>
      <c r="H20" s="109" t="s">
        <v>38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51</v>
      </c>
      <c r="C21" s="60" t="s">
        <v>52</v>
      </c>
      <c r="D21" s="65"/>
      <c r="E21" s="18"/>
      <c r="F21" s="90"/>
      <c r="G21" s="56" t="s">
        <v>58</v>
      </c>
      <c r="H21" s="53" t="s">
        <v>52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53</v>
      </c>
      <c r="D22" s="78"/>
      <c r="E22" s="80" t="s">
        <v>56</v>
      </c>
      <c r="F22" s="71">
        <f>((F16*U22*0)+(F17*V22*0)+(F18*W22*0))/100</f>
        <v>0</v>
      </c>
      <c r="G22" s="51">
        <v>16</v>
      </c>
      <c r="H22" s="108" t="s">
        <v>59</v>
      </c>
      <c r="I22" s="120" t="s">
        <v>56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54</v>
      </c>
      <c r="D23" s="57"/>
      <c r="E23" s="80" t="s">
        <v>57</v>
      </c>
      <c r="F23" s="72">
        <f>((F16*U23*0)+(F17*V23*0)+(F18*W23*0))/100</f>
        <v>0</v>
      </c>
      <c r="G23" s="52">
        <v>17</v>
      </c>
      <c r="H23" s="109" t="s">
        <v>60</v>
      </c>
      <c r="I23" s="120" t="s">
        <v>56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55</v>
      </c>
      <c r="D24" s="57"/>
      <c r="E24" s="80" t="s">
        <v>56</v>
      </c>
      <c r="F24" s="72">
        <f>((F16*U24*0)+(F17*V24*0)+(F18*W24*0))/100</f>
        <v>0</v>
      </c>
      <c r="G24" s="52">
        <v>18</v>
      </c>
      <c r="H24" s="109" t="s">
        <v>61</v>
      </c>
      <c r="I24" s="120" t="s">
        <v>57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38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67</v>
      </c>
      <c r="D27" s="126"/>
      <c r="E27" s="94"/>
      <c r="F27" s="28"/>
      <c r="G27" s="102" t="s">
        <v>44</v>
      </c>
      <c r="H27" s="96" t="s">
        <v>45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46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47</v>
      </c>
      <c r="I29" s="115">
        <f>J28-SUM('SO 6810'!K9:'SO 6810'!K50)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48</v>
      </c>
      <c r="I30" s="80">
        <f>SUM('SO 6810'!K9:'SO 6810'!K50)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49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50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65</v>
      </c>
      <c r="E33" s="77"/>
      <c r="F33" s="95"/>
      <c r="G33" s="104">
        <v>26</v>
      </c>
      <c r="H33" s="132" t="s">
        <v>66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28</v>
      </c>
      <c r="B1" s="218"/>
      <c r="C1" s="218"/>
      <c r="D1" s="219"/>
      <c r="E1" s="136" t="s">
        <v>25</v>
      </c>
      <c r="F1" s="135"/>
      <c r="W1">
        <v>30.126000000000001</v>
      </c>
    </row>
    <row r="2" spans="1:26" ht="20.100000000000001" customHeight="1" x14ac:dyDescent="0.25">
      <c r="A2" s="217" t="s">
        <v>29</v>
      </c>
      <c r="B2" s="218"/>
      <c r="C2" s="218"/>
      <c r="D2" s="219"/>
      <c r="E2" s="136" t="s">
        <v>23</v>
      </c>
      <c r="F2" s="135"/>
    </row>
    <row r="3" spans="1:26" ht="20.100000000000001" customHeight="1" x14ac:dyDescent="0.25">
      <c r="A3" s="217" t="s">
        <v>30</v>
      </c>
      <c r="B3" s="218"/>
      <c r="C3" s="218"/>
      <c r="D3" s="219"/>
      <c r="E3" s="136" t="s">
        <v>71</v>
      </c>
      <c r="F3" s="135"/>
    </row>
    <row r="4" spans="1:26" x14ac:dyDescent="0.25">
      <c r="A4" s="137" t="s">
        <v>20</v>
      </c>
      <c r="B4" s="134"/>
      <c r="C4" s="134"/>
      <c r="D4" s="134"/>
      <c r="E4" s="134"/>
      <c r="F4" s="134"/>
    </row>
    <row r="5" spans="1:26" x14ac:dyDescent="0.25">
      <c r="A5" s="137" t="s">
        <v>143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72</v>
      </c>
      <c r="B8" s="134"/>
      <c r="C8" s="134"/>
      <c r="D8" s="134"/>
      <c r="E8" s="134"/>
      <c r="F8" s="134"/>
    </row>
    <row r="9" spans="1:26" x14ac:dyDescent="0.25">
      <c r="A9" s="139" t="s">
        <v>68</v>
      </c>
      <c r="B9" s="139" t="s">
        <v>62</v>
      </c>
      <c r="C9" s="139" t="s">
        <v>63</v>
      </c>
      <c r="D9" s="139" t="s">
        <v>38</v>
      </c>
      <c r="E9" s="139" t="s">
        <v>69</v>
      </c>
      <c r="F9" s="139" t="s">
        <v>70</v>
      </c>
    </row>
    <row r="10" spans="1:26" x14ac:dyDescent="0.25">
      <c r="A10" s="146" t="s">
        <v>73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74</v>
      </c>
      <c r="B11" s="149">
        <f>'SO 6810'!L12</f>
        <v>0</v>
      </c>
      <c r="C11" s="149">
        <f>'SO 6810'!M12</f>
        <v>0</v>
      </c>
      <c r="D11" s="149">
        <f>'SO 6810'!I12</f>
        <v>0</v>
      </c>
      <c r="E11" s="150">
        <f>'SO 6810'!S12</f>
        <v>1.52</v>
      </c>
      <c r="F11" s="150">
        <f>'SO 6810'!V12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75</v>
      </c>
      <c r="B12" s="149">
        <f>'SO 6810'!L16</f>
        <v>0</v>
      </c>
      <c r="C12" s="149">
        <f>'SO 6810'!M16</f>
        <v>0</v>
      </c>
      <c r="D12" s="149">
        <f>'SO 6810'!I16</f>
        <v>0</v>
      </c>
      <c r="E12" s="150">
        <f>'SO 6810'!S16</f>
        <v>0</v>
      </c>
      <c r="F12" s="150">
        <f>'SO 6810'!V16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2" t="s">
        <v>73</v>
      </c>
      <c r="B13" s="151">
        <f>'SO 6810'!L18</f>
        <v>0</v>
      </c>
      <c r="C13" s="151">
        <f>'SO 6810'!M18</f>
        <v>0</v>
      </c>
      <c r="D13" s="151">
        <f>'SO 6810'!I18</f>
        <v>0</v>
      </c>
      <c r="E13" s="152">
        <f>'SO 6810'!S18</f>
        <v>1.52</v>
      </c>
      <c r="F13" s="152">
        <f>'SO 6810'!V18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"/>
      <c r="B14" s="141"/>
      <c r="C14" s="141"/>
      <c r="D14" s="141"/>
      <c r="E14" s="140"/>
      <c r="F14" s="140"/>
    </row>
    <row r="15" spans="1:26" x14ac:dyDescent="0.25">
      <c r="A15" s="2" t="s">
        <v>76</v>
      </c>
      <c r="B15" s="151"/>
      <c r="C15" s="149"/>
      <c r="D15" s="149"/>
      <c r="E15" s="150"/>
      <c r="F15" s="15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77</v>
      </c>
      <c r="B16" s="149">
        <f>'SO 6810'!L23</f>
        <v>0</v>
      </c>
      <c r="C16" s="149">
        <f>'SO 6810'!M23</f>
        <v>0</v>
      </c>
      <c r="D16" s="149">
        <f>'SO 6810'!I23</f>
        <v>0</v>
      </c>
      <c r="E16" s="150">
        <f>'SO 6810'!S23</f>
        <v>0.13</v>
      </c>
      <c r="F16" s="150">
        <f>'SO 6810'!V23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76</v>
      </c>
      <c r="B17" s="151">
        <f>'SO 6810'!L25</f>
        <v>0</v>
      </c>
      <c r="C17" s="151">
        <f>'SO 6810'!M25</f>
        <v>0</v>
      </c>
      <c r="D17" s="151">
        <f>'SO 6810'!I25</f>
        <v>0</v>
      </c>
      <c r="E17" s="152">
        <f>'SO 6810'!S25</f>
        <v>0.13</v>
      </c>
      <c r="F17" s="152">
        <f>'SO 6810'!V25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78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79</v>
      </c>
      <c r="B20" s="149">
        <f>'SO 6810'!L41</f>
        <v>0</v>
      </c>
      <c r="C20" s="149">
        <f>'SO 6810'!M41</f>
        <v>0</v>
      </c>
      <c r="D20" s="149">
        <f>'SO 6810'!I41</f>
        <v>0</v>
      </c>
      <c r="E20" s="150">
        <f>'SO 6810'!S41</f>
        <v>1.04</v>
      </c>
      <c r="F20" s="150">
        <f>'SO 6810'!V41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78</v>
      </c>
      <c r="B21" s="151">
        <f>'SO 6810'!L43</f>
        <v>0</v>
      </c>
      <c r="C21" s="151">
        <f>'SO 6810'!M43</f>
        <v>0</v>
      </c>
      <c r="D21" s="151">
        <f>'SO 6810'!I43</f>
        <v>0</v>
      </c>
      <c r="E21" s="152">
        <f>'SO 6810'!S43</f>
        <v>1.04</v>
      </c>
      <c r="F21" s="152">
        <f>'SO 6810'!V43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8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80</v>
      </c>
      <c r="B24" s="149">
        <f>'SO 6810'!L48</f>
        <v>0</v>
      </c>
      <c r="C24" s="149">
        <f>'SO 6810'!M48</f>
        <v>0</v>
      </c>
      <c r="D24" s="149">
        <f>'SO 6810'!I48</f>
        <v>0</v>
      </c>
      <c r="E24" s="150">
        <f>'SO 6810'!S48</f>
        <v>0</v>
      </c>
      <c r="F24" s="150">
        <f>'SO 6810'!V48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8</v>
      </c>
      <c r="B25" s="151">
        <f>'SO 6810'!L50</f>
        <v>0</v>
      </c>
      <c r="C25" s="151">
        <f>'SO 6810'!M50</f>
        <v>0</v>
      </c>
      <c r="D25" s="151">
        <f>'SO 6810'!I50</f>
        <v>0</v>
      </c>
      <c r="E25" s="152">
        <f>'SO 6810'!S50</f>
        <v>0</v>
      </c>
      <c r="F25" s="152">
        <f>'SO 6810'!V50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81</v>
      </c>
      <c r="B27" s="151">
        <f>'SO 6810'!L51</f>
        <v>0</v>
      </c>
      <c r="C27" s="151">
        <f>'SO 6810'!M51</f>
        <v>0</v>
      </c>
      <c r="D27" s="151">
        <f>'SO 6810'!I51</f>
        <v>0</v>
      </c>
      <c r="E27" s="152">
        <f>'SO 6810'!S51</f>
        <v>2.69</v>
      </c>
      <c r="F27" s="152">
        <f>'SO 6810'!V51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149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5" t="s">
        <v>1</v>
      </c>
      <c r="C2" s="206"/>
      <c r="D2" s="206"/>
      <c r="E2" s="206"/>
      <c r="F2" s="206"/>
      <c r="G2" s="206"/>
      <c r="H2" s="206"/>
      <c r="I2" s="206"/>
      <c r="J2" s="207"/>
    </row>
    <row r="3" spans="1:23" ht="18" customHeight="1" x14ac:dyDescent="0.25">
      <c r="A3" s="12"/>
      <c r="B3" s="22"/>
      <c r="C3" s="19"/>
      <c r="D3" s="16"/>
      <c r="E3" s="16"/>
      <c r="F3" s="16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8" t="s">
        <v>28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1" t="s">
        <v>29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2"/>
      <c r="B9" s="37" t="s">
        <v>31</v>
      </c>
      <c r="C9" s="19"/>
      <c r="D9" s="16"/>
      <c r="E9" s="16"/>
      <c r="F9" s="16"/>
      <c r="G9" s="38" t="s">
        <v>32</v>
      </c>
      <c r="H9" s="16"/>
      <c r="I9" s="26"/>
      <c r="J9" s="29"/>
    </row>
    <row r="10" spans="1:23" ht="20.100000000000001" customHeight="1" x14ac:dyDescent="0.25">
      <c r="A10" s="12"/>
      <c r="B10" s="211" t="s">
        <v>30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2"/>
      <c r="B11" s="37" t="s">
        <v>31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33</v>
      </c>
      <c r="C15" s="83" t="s">
        <v>6</v>
      </c>
      <c r="D15" s="83" t="s">
        <v>62</v>
      </c>
      <c r="E15" s="84" t="s">
        <v>63</v>
      </c>
      <c r="F15" s="98" t="s">
        <v>64</v>
      </c>
      <c r="G15" s="50" t="s">
        <v>39</v>
      </c>
      <c r="H15" s="53" t="s">
        <v>40</v>
      </c>
      <c r="I15" s="97"/>
      <c r="J15" s="47"/>
    </row>
    <row r="16" spans="1:23" ht="18" customHeight="1" x14ac:dyDescent="0.25">
      <c r="A16" s="12"/>
      <c r="B16" s="85">
        <v>1</v>
      </c>
      <c r="C16" s="86" t="s">
        <v>34</v>
      </c>
      <c r="D16" s="87">
        <f>'Kryci_list 6805'!D16+'Kryci_list 6806'!D16+'Kryci_list 6807'!D16+'Kryci_list 6808'!D16+'Kryci_list 6809'!D16+'Kryci_list 6810'!D16+'Kryci_list 6811'!D16</f>
        <v>0</v>
      </c>
      <c r="E16" s="88">
        <f>'Kryci_list 6805'!E16+'Kryci_list 6806'!E16+'Kryci_list 6807'!E16+'Kryci_list 6808'!E16+'Kryci_list 6809'!E16+'Kryci_list 6810'!E16+'Kryci_list 6811'!E16</f>
        <v>0</v>
      </c>
      <c r="F16" s="99">
        <f>'Kryci_list 6805'!F16+'Kryci_list 6806'!F16+'Kryci_list 6807'!F16+'Kryci_list 6808'!F16+'Kryci_list 6809'!F16+'Kryci_list 6810'!F16+'Kryci_list 6811'!F16</f>
        <v>0</v>
      </c>
      <c r="G16" s="51">
        <v>6</v>
      </c>
      <c r="H16" s="108" t="s">
        <v>41</v>
      </c>
      <c r="I16" s="119"/>
      <c r="J16" s="111">
        <f>Rekapitulácia!F14</f>
        <v>0</v>
      </c>
    </row>
    <row r="17" spans="1:10" ht="18" customHeight="1" x14ac:dyDescent="0.25">
      <c r="A17" s="12"/>
      <c r="B17" s="58">
        <v>2</v>
      </c>
      <c r="C17" s="62" t="s">
        <v>35</v>
      </c>
      <c r="D17" s="68">
        <f>'Kryci_list 6805'!D17+'Kryci_list 6806'!D17+'Kryci_list 6807'!D17+'Kryci_list 6808'!D17+'Kryci_list 6809'!D17+'Kryci_list 6810'!D17+'Kryci_list 6811'!D17</f>
        <v>0</v>
      </c>
      <c r="E17" s="66">
        <f>'Kryci_list 6805'!E17+'Kryci_list 6806'!E17+'Kryci_list 6807'!E17+'Kryci_list 6808'!E17+'Kryci_list 6809'!E17+'Kryci_list 6810'!E17+'Kryci_list 6811'!E17</f>
        <v>0</v>
      </c>
      <c r="F17" s="71">
        <f>'Kryci_list 6805'!F17+'Kryci_list 6806'!F17+'Kryci_list 6807'!F17+'Kryci_list 6808'!F17+'Kryci_list 6809'!F17+'Kryci_list 6810'!F17+'Kryci_list 6811'!F17</f>
        <v>0</v>
      </c>
      <c r="G17" s="52">
        <v>7</v>
      </c>
      <c r="H17" s="109" t="s">
        <v>42</v>
      </c>
      <c r="I17" s="119"/>
      <c r="J17" s="112">
        <f>Rekapitulácia!E14</f>
        <v>0</v>
      </c>
    </row>
    <row r="18" spans="1:10" ht="18" customHeight="1" x14ac:dyDescent="0.25">
      <c r="A18" s="12"/>
      <c r="B18" s="59">
        <v>3</v>
      </c>
      <c r="C18" s="63" t="s">
        <v>36</v>
      </c>
      <c r="D18" s="69">
        <f>'Kryci_list 6805'!D18+'Kryci_list 6806'!D18+'Kryci_list 6807'!D18+'Kryci_list 6808'!D18+'Kryci_list 6809'!D18+'Kryci_list 6810'!D18+'Kryci_list 6811'!D18</f>
        <v>0</v>
      </c>
      <c r="E18" s="67">
        <f>'Kryci_list 6805'!E18+'Kryci_list 6806'!E18+'Kryci_list 6807'!E18+'Kryci_list 6808'!E18+'Kryci_list 6809'!E18+'Kryci_list 6810'!E18+'Kryci_list 6811'!E18</f>
        <v>0</v>
      </c>
      <c r="F18" s="72">
        <f>'Kryci_list 6805'!F18+'Kryci_list 6806'!F18+'Kryci_list 6807'!F18+'Kryci_list 6808'!F18+'Kryci_list 6809'!F18+'Kryci_list 6810'!F18+'Kryci_list 6811'!F18</f>
        <v>0</v>
      </c>
      <c r="G18" s="52">
        <v>8</v>
      </c>
      <c r="H18" s="109" t="s">
        <v>43</v>
      </c>
      <c r="I18" s="119"/>
      <c r="J18" s="112">
        <f>Rekapitulácia!D14</f>
        <v>0</v>
      </c>
    </row>
    <row r="19" spans="1:10" ht="18" customHeight="1" x14ac:dyDescent="0.25">
      <c r="A19" s="12"/>
      <c r="B19" s="59">
        <v>4</v>
      </c>
      <c r="C19" s="63" t="s">
        <v>37</v>
      </c>
      <c r="D19" s="69">
        <f>'Kryci_list 6805'!D19+'Kryci_list 6806'!D19+'Kryci_list 6807'!D19+'Kryci_list 6808'!D19+'Kryci_list 6809'!D19+'Kryci_list 6810'!D19+'Kryci_list 6811'!D19</f>
        <v>0</v>
      </c>
      <c r="E19" s="67">
        <f>'Kryci_list 6805'!E19+'Kryci_list 6806'!E19+'Kryci_list 6807'!E19+'Kryci_list 6808'!E19+'Kryci_list 6809'!E19+'Kryci_list 6810'!E19+'Kryci_list 6811'!E19</f>
        <v>0</v>
      </c>
      <c r="F19" s="72">
        <f>'Kryci_list 6805'!F19+'Kryci_list 6806'!F19+'Kryci_list 6807'!F19+'Kryci_list 6808'!F19+'Kryci_list 6809'!F19+'Kryci_list 6810'!F19+'Kryci_list 6811'!F19</f>
        <v>0</v>
      </c>
      <c r="G19" s="52">
        <v>9</v>
      </c>
      <c r="H19" s="117"/>
      <c r="I19" s="119"/>
      <c r="J19" s="118"/>
    </row>
    <row r="20" spans="1:10" ht="18" customHeight="1" thickBot="1" x14ac:dyDescent="0.3">
      <c r="A20" s="12"/>
      <c r="B20" s="59">
        <v>5</v>
      </c>
      <c r="C20" s="64" t="s">
        <v>38</v>
      </c>
      <c r="D20" s="70"/>
      <c r="E20" s="92"/>
      <c r="F20" s="100">
        <f>SUM(F16:F19)</f>
        <v>0</v>
      </c>
      <c r="G20" s="52">
        <v>10</v>
      </c>
      <c r="H20" s="109" t="s">
        <v>38</v>
      </c>
      <c r="I20" s="121"/>
      <c r="J20" s="91">
        <f>SUM(J16:J19)</f>
        <v>0</v>
      </c>
    </row>
    <row r="21" spans="1:10" ht="18" customHeight="1" thickTop="1" x14ac:dyDescent="0.25">
      <c r="A21" s="12"/>
      <c r="B21" s="56" t="s">
        <v>51</v>
      </c>
      <c r="C21" s="60" t="s">
        <v>52</v>
      </c>
      <c r="D21" s="65"/>
      <c r="E21" s="18"/>
      <c r="F21" s="90"/>
      <c r="G21" s="56" t="s">
        <v>58</v>
      </c>
      <c r="H21" s="53" t="s">
        <v>52</v>
      </c>
      <c r="I21" s="27"/>
      <c r="J21" s="122"/>
    </row>
    <row r="22" spans="1:10" ht="18" customHeight="1" x14ac:dyDescent="0.25">
      <c r="A22" s="12"/>
      <c r="B22" s="51">
        <v>11</v>
      </c>
      <c r="C22" s="54" t="s">
        <v>53</v>
      </c>
      <c r="D22" s="78"/>
      <c r="E22" s="81"/>
      <c r="F22" s="71">
        <f>'Kryci_list 6805'!F22+'Kryci_list 6806'!F22+'Kryci_list 6807'!F22+'Kryci_list 6808'!F22+'Kryci_list 6809'!F22+'Kryci_list 6810'!F22+'Kryci_list 6811'!F22</f>
        <v>0</v>
      </c>
      <c r="G22" s="51">
        <v>16</v>
      </c>
      <c r="H22" s="108" t="s">
        <v>59</v>
      </c>
      <c r="I22" s="119"/>
      <c r="J22" s="111">
        <f>'Kryci_list 6805'!J22+'Kryci_list 6806'!J22+'Kryci_list 6807'!J22+'Kryci_list 6808'!J22+'Kryci_list 6809'!J22+'Kryci_list 6810'!J22+'Kryci_list 6811'!J22</f>
        <v>0</v>
      </c>
    </row>
    <row r="23" spans="1:10" ht="18" customHeight="1" x14ac:dyDescent="0.25">
      <c r="A23" s="12"/>
      <c r="B23" s="52">
        <v>12</v>
      </c>
      <c r="C23" s="55" t="s">
        <v>54</v>
      </c>
      <c r="D23" s="57"/>
      <c r="E23" s="81"/>
      <c r="F23" s="72">
        <f>'Kryci_list 6805'!F23+'Kryci_list 6806'!F23+'Kryci_list 6807'!F23+'Kryci_list 6808'!F23+'Kryci_list 6809'!F23+'Kryci_list 6810'!F23+'Kryci_list 6811'!F23</f>
        <v>0</v>
      </c>
      <c r="G23" s="52">
        <v>17</v>
      </c>
      <c r="H23" s="109" t="s">
        <v>60</v>
      </c>
      <c r="I23" s="119"/>
      <c r="J23" s="112">
        <f>'Kryci_list 6805'!J23+'Kryci_list 6806'!J23+'Kryci_list 6807'!J23+'Kryci_list 6808'!J23+'Kryci_list 6809'!J23+'Kryci_list 6810'!J23+'Kryci_list 6811'!J23</f>
        <v>0</v>
      </c>
    </row>
    <row r="24" spans="1:10" ht="18" customHeight="1" x14ac:dyDescent="0.25">
      <c r="A24" s="12"/>
      <c r="B24" s="52">
        <v>13</v>
      </c>
      <c r="C24" s="55" t="s">
        <v>55</v>
      </c>
      <c r="D24" s="57"/>
      <c r="E24" s="81"/>
      <c r="F24" s="72">
        <f>'Kryci_list 6805'!F24+'Kryci_list 6806'!F24+'Kryci_list 6807'!F24+'Kryci_list 6808'!F24+'Kryci_list 6809'!F24+'Kryci_list 6810'!F24+'Kryci_list 6811'!F24</f>
        <v>0</v>
      </c>
      <c r="G24" s="52">
        <v>18</v>
      </c>
      <c r="H24" s="109" t="s">
        <v>61</v>
      </c>
      <c r="I24" s="119"/>
      <c r="J24" s="112">
        <f>'Kryci_list 6805'!J24+'Kryci_list 6806'!J24+'Kryci_list 6807'!J24+'Kryci_list 6808'!J24+'Kryci_list 6809'!J24+'Kryci_list 6810'!J24+'Kryci_list 6811'!J24</f>
        <v>0</v>
      </c>
    </row>
    <row r="25" spans="1:10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2"/>
    </row>
    <row r="26" spans="1:10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38</v>
      </c>
      <c r="I26" s="121"/>
      <c r="J26" s="91">
        <f>SUM(J22:J25)+SUM(F22:F25)</f>
        <v>0</v>
      </c>
    </row>
    <row r="27" spans="1:10" ht="18" customHeight="1" thickTop="1" x14ac:dyDescent="0.25">
      <c r="A27" s="12"/>
      <c r="B27" s="93"/>
      <c r="C27" s="133" t="s">
        <v>67</v>
      </c>
      <c r="D27" s="126"/>
      <c r="E27" s="94"/>
      <c r="F27" s="28"/>
      <c r="G27" s="102" t="s">
        <v>44</v>
      </c>
      <c r="H27" s="96" t="s">
        <v>45</v>
      </c>
      <c r="I27" s="27"/>
      <c r="J27" s="30"/>
    </row>
    <row r="28" spans="1:10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46</v>
      </c>
      <c r="I28" s="114"/>
      <c r="J28" s="89">
        <f>F20+J20+F26+J26</f>
        <v>0</v>
      </c>
    </row>
    <row r="29" spans="1:10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47</v>
      </c>
      <c r="I29" s="115">
        <f>Rekapitulácia!B15</f>
        <v>0</v>
      </c>
      <c r="J29" s="111">
        <f>ROUND(((ROUND(I29,2)*20)/100),2)*1</f>
        <v>0</v>
      </c>
    </row>
    <row r="30" spans="1:10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48</v>
      </c>
      <c r="I30" s="80">
        <f>Rekapitulácia!B16</f>
        <v>0</v>
      </c>
      <c r="J30" s="112">
        <f>ROUND(((ROUND(I30,2)*0)/100),2)</f>
        <v>0</v>
      </c>
    </row>
    <row r="31" spans="1:10" ht="18" customHeight="1" x14ac:dyDescent="0.25">
      <c r="A31" s="12"/>
      <c r="B31" s="23"/>
      <c r="C31" s="129"/>
      <c r="D31" s="130"/>
      <c r="E31" s="21"/>
      <c r="F31" s="12"/>
      <c r="G31" s="52">
        <v>24</v>
      </c>
      <c r="H31" s="109" t="s">
        <v>49</v>
      </c>
      <c r="I31" s="26"/>
      <c r="J31" s="203">
        <f>SUM(J28:J30)</f>
        <v>0</v>
      </c>
    </row>
    <row r="32" spans="1:10" ht="18" customHeight="1" thickBot="1" x14ac:dyDescent="0.3">
      <c r="A32" s="12"/>
      <c r="B32" s="40"/>
      <c r="C32" s="110"/>
      <c r="D32" s="116"/>
      <c r="E32" s="74"/>
      <c r="F32" s="75"/>
      <c r="G32" s="199" t="s">
        <v>50</v>
      </c>
      <c r="H32" s="200"/>
      <c r="I32" s="201"/>
      <c r="J32" s="202"/>
    </row>
    <row r="33" spans="1:10" ht="18" customHeight="1" thickTop="1" x14ac:dyDescent="0.25">
      <c r="A33" s="12"/>
      <c r="B33" s="93"/>
      <c r="C33" s="94"/>
      <c r="D33" s="131" t="s">
        <v>65</v>
      </c>
      <c r="E33" s="77"/>
      <c r="F33" s="77"/>
      <c r="G33" s="15"/>
      <c r="H33" s="131" t="s">
        <v>66</v>
      </c>
      <c r="I33" s="28"/>
      <c r="J33" s="31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pane ySplit="8" topLeftCell="A33" activePane="bottomLeft" state="frozen"/>
      <selection pane="bottomLeft" activeCell="D35" sqref="D3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20" t="s">
        <v>28</v>
      </c>
      <c r="C1" s="221"/>
      <c r="D1" s="221"/>
      <c r="E1" s="221"/>
      <c r="F1" s="221"/>
      <c r="G1" s="221"/>
      <c r="H1" s="222"/>
      <c r="I1" s="156" t="s">
        <v>92</v>
      </c>
      <c r="J1" s="11"/>
      <c r="K1" s="3"/>
      <c r="L1" s="3"/>
      <c r="M1" s="3"/>
      <c r="N1" s="3"/>
      <c r="O1" s="3"/>
      <c r="P1" s="5" t="s">
        <v>93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20" t="s">
        <v>29</v>
      </c>
      <c r="C2" s="221"/>
      <c r="D2" s="221"/>
      <c r="E2" s="221"/>
      <c r="F2" s="221"/>
      <c r="G2" s="221"/>
      <c r="H2" s="222"/>
      <c r="I2" s="156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20" t="s">
        <v>30</v>
      </c>
      <c r="C3" s="221"/>
      <c r="D3" s="221"/>
      <c r="E3" s="221"/>
      <c r="F3" s="221"/>
      <c r="G3" s="221"/>
      <c r="H3" s="222"/>
      <c r="I3" s="156" t="s">
        <v>94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143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82</v>
      </c>
      <c r="B8" s="159" t="s">
        <v>83</v>
      </c>
      <c r="C8" s="159" t="s">
        <v>84</v>
      </c>
      <c r="D8" s="159" t="s">
        <v>85</v>
      </c>
      <c r="E8" s="159" t="s">
        <v>86</v>
      </c>
      <c r="F8" s="159" t="s">
        <v>87</v>
      </c>
      <c r="G8" s="159" t="s">
        <v>62</v>
      </c>
      <c r="H8" s="159" t="s">
        <v>63</v>
      </c>
      <c r="I8" s="159" t="s">
        <v>88</v>
      </c>
      <c r="J8" s="159"/>
      <c r="K8" s="159"/>
      <c r="L8" s="159"/>
      <c r="M8" s="159"/>
      <c r="N8" s="159"/>
      <c r="O8" s="159"/>
      <c r="P8" s="159" t="s">
        <v>89</v>
      </c>
      <c r="Q8" s="154"/>
      <c r="R8" s="154"/>
      <c r="S8" s="159" t="s">
        <v>90</v>
      </c>
      <c r="T8" s="155"/>
      <c r="U8" s="155"/>
      <c r="V8" s="159" t="s">
        <v>91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73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74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96</v>
      </c>
      <c r="C11" s="170" t="s">
        <v>97</v>
      </c>
      <c r="D11" s="164" t="s">
        <v>98</v>
      </c>
      <c r="E11" s="164" t="s">
        <v>99</v>
      </c>
      <c r="F11" s="165">
        <v>400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2">
        <v>3.8E-3</v>
      </c>
      <c r="Q11" s="173"/>
      <c r="R11" s="173">
        <v>3.8E-3</v>
      </c>
      <c r="S11" s="171">
        <f>ROUND(F11*(P11),3)</f>
        <v>1.52</v>
      </c>
      <c r="T11" s="168"/>
      <c r="U11" s="168"/>
      <c r="V11" s="172"/>
      <c r="Z11">
        <v>0</v>
      </c>
    </row>
    <row r="12" spans="1:26" x14ac:dyDescent="0.25">
      <c r="A12" s="148"/>
      <c r="B12" s="148"/>
      <c r="C12" s="163">
        <v>6</v>
      </c>
      <c r="D12" s="163" t="s">
        <v>74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1.52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99</v>
      </c>
      <c r="D14" s="163" t="s">
        <v>75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96</v>
      </c>
      <c r="C15" s="170" t="s">
        <v>100</v>
      </c>
      <c r="D15" s="164" t="s">
        <v>101</v>
      </c>
      <c r="E15" s="164" t="s">
        <v>102</v>
      </c>
      <c r="F15" s="165">
        <v>1.52</v>
      </c>
      <c r="G15" s="166">
        <v>0</v>
      </c>
      <c r="H15" s="166">
        <v>0</v>
      </c>
      <c r="I15" s="166">
        <f>ROUND(F15*(G15+H15),2)</f>
        <v>0</v>
      </c>
      <c r="J15" s="164">
        <f>ROUND(F15*(N15),2)</f>
        <v>0</v>
      </c>
      <c r="K15" s="167">
        <f>ROUND(F15*(O15),2)</f>
        <v>0</v>
      </c>
      <c r="L15" s="167">
        <f>ROUND(F15*(G15),2)</f>
        <v>0</v>
      </c>
      <c r="M15" s="167">
        <f>ROUND(F15*(H15),2)</f>
        <v>0</v>
      </c>
      <c r="N15" s="167">
        <v>0</v>
      </c>
      <c r="O15" s="167"/>
      <c r="P15" s="173"/>
      <c r="Q15" s="173"/>
      <c r="R15" s="173"/>
      <c r="S15" s="171">
        <f>ROUND(F15*(P15),3)</f>
        <v>0</v>
      </c>
      <c r="T15" s="168"/>
      <c r="U15" s="168"/>
      <c r="V15" s="172"/>
      <c r="Z15">
        <v>0</v>
      </c>
    </row>
    <row r="16" spans="1:26" x14ac:dyDescent="0.25">
      <c r="A16" s="148"/>
      <c r="B16" s="148"/>
      <c r="C16" s="163">
        <v>99</v>
      </c>
      <c r="D16" s="163" t="s">
        <v>75</v>
      </c>
      <c r="E16" s="148"/>
      <c r="F16" s="162"/>
      <c r="G16" s="151">
        <f>ROUND((SUM(L14:L15))/1,2)</f>
        <v>0</v>
      </c>
      <c r="H16" s="151">
        <f>ROUND((SUM(M14:M15))/1,2)</f>
        <v>0</v>
      </c>
      <c r="I16" s="151">
        <f>ROUND((SUM(I14:I15))/1,2)</f>
        <v>0</v>
      </c>
      <c r="J16" s="148"/>
      <c r="K16" s="148"/>
      <c r="L16" s="148">
        <f>ROUND((SUM(L14:L15))/1,2)</f>
        <v>0</v>
      </c>
      <c r="M16" s="148">
        <f>ROUND((SUM(M14:M15))/1,2)</f>
        <v>0</v>
      </c>
      <c r="N16" s="148"/>
      <c r="O16" s="148"/>
      <c r="P16" s="174"/>
      <c r="Q16" s="148"/>
      <c r="R16" s="148"/>
      <c r="S16" s="174">
        <f>ROUND((SUM(S14:S15))/1,2)</f>
        <v>0</v>
      </c>
      <c r="T16" s="145"/>
      <c r="U16" s="145"/>
      <c r="V16" s="2">
        <f>ROUND((SUM(V14:V15))/1,2)</f>
        <v>0</v>
      </c>
      <c r="W16" s="145"/>
      <c r="X16" s="145"/>
      <c r="Y16" s="145"/>
      <c r="Z16" s="145"/>
    </row>
    <row r="17" spans="1:26" x14ac:dyDescent="0.25">
      <c r="A17" s="1"/>
      <c r="B17" s="1"/>
      <c r="C17" s="1"/>
      <c r="D17" s="1"/>
      <c r="E17" s="1"/>
      <c r="F17" s="158"/>
      <c r="G17" s="141"/>
      <c r="H17" s="141"/>
      <c r="I17" s="141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25">
      <c r="A18" s="148"/>
      <c r="B18" s="148"/>
      <c r="C18" s="148"/>
      <c r="D18" s="2" t="s">
        <v>73</v>
      </c>
      <c r="E18" s="148"/>
      <c r="F18" s="162"/>
      <c r="G18" s="151">
        <f>ROUND((SUM(L9:L17))/2,2)</f>
        <v>0</v>
      </c>
      <c r="H18" s="151">
        <f>ROUND((SUM(M9:M17))/2,2)</f>
        <v>0</v>
      </c>
      <c r="I18" s="151">
        <f>ROUND((SUM(I9:I17))/2,2)</f>
        <v>0</v>
      </c>
      <c r="J18" s="149"/>
      <c r="K18" s="148"/>
      <c r="L18" s="149">
        <f>ROUND((SUM(L9:L17))/2,2)</f>
        <v>0</v>
      </c>
      <c r="M18" s="149">
        <f>ROUND((SUM(M9:M17))/2,2)</f>
        <v>0</v>
      </c>
      <c r="N18" s="148"/>
      <c r="O18" s="148"/>
      <c r="P18" s="174"/>
      <c r="Q18" s="148"/>
      <c r="R18" s="148"/>
      <c r="S18" s="174">
        <f>ROUND((SUM(S9:S17))/2,2)</f>
        <v>1.52</v>
      </c>
      <c r="T18" s="145"/>
      <c r="U18" s="145"/>
      <c r="V18" s="2">
        <f>ROUND((SUM(V9:V17))/2,2)</f>
        <v>0</v>
      </c>
    </row>
    <row r="19" spans="1:26" x14ac:dyDescent="0.25">
      <c r="A19" s="1"/>
      <c r="B19" s="1"/>
      <c r="C19" s="1"/>
      <c r="D19" s="1"/>
      <c r="E19" s="1"/>
      <c r="F19" s="158"/>
      <c r="G19" s="141"/>
      <c r="H19" s="141"/>
      <c r="I19" s="141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8"/>
      <c r="B20" s="148"/>
      <c r="C20" s="148"/>
      <c r="D20" s="2" t="s">
        <v>76</v>
      </c>
      <c r="E20" s="148"/>
      <c r="F20" s="162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x14ac:dyDescent="0.25">
      <c r="A21" s="148"/>
      <c r="B21" s="148"/>
      <c r="C21" s="163">
        <v>784</v>
      </c>
      <c r="D21" s="163" t="s">
        <v>77</v>
      </c>
      <c r="E21" s="148"/>
      <c r="F21" s="162"/>
      <c r="G21" s="149"/>
      <c r="H21" s="149"/>
      <c r="I21" s="149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5"/>
      <c r="U21" s="145"/>
      <c r="V21" s="148"/>
      <c r="W21" s="145"/>
      <c r="X21" s="145"/>
      <c r="Y21" s="145"/>
      <c r="Z21" s="145"/>
    </row>
    <row r="22" spans="1:26" ht="35.1" customHeight="1" x14ac:dyDescent="0.25">
      <c r="A22" s="169">
        <v>3</v>
      </c>
      <c r="B22" s="164" t="s">
        <v>103</v>
      </c>
      <c r="C22" s="170" t="s">
        <v>104</v>
      </c>
      <c r="D22" s="164" t="s">
        <v>105</v>
      </c>
      <c r="E22" s="164" t="s">
        <v>106</v>
      </c>
      <c r="F22" s="165">
        <v>400</v>
      </c>
      <c r="G22" s="166">
        <v>0</v>
      </c>
      <c r="H22" s="166">
        <v>0</v>
      </c>
      <c r="I22" s="166">
        <f>ROUND(F22*(G22+H22),2)</f>
        <v>0</v>
      </c>
      <c r="J22" s="164">
        <f>ROUND(F22*(N22),2)</f>
        <v>0</v>
      </c>
      <c r="K22" s="167">
        <f>ROUND(F22*(O22),2)</f>
        <v>0</v>
      </c>
      <c r="L22" s="167">
        <f>ROUND(F22*(G22),2)</f>
        <v>0</v>
      </c>
      <c r="M22" s="167">
        <f>ROUND(F22*(H22),2)</f>
        <v>0</v>
      </c>
      <c r="N22" s="167">
        <v>0</v>
      </c>
      <c r="O22" s="167"/>
      <c r="P22" s="172">
        <v>3.3E-4</v>
      </c>
      <c r="Q22" s="173"/>
      <c r="R22" s="173">
        <v>3.3E-4</v>
      </c>
      <c r="S22" s="171">
        <f>ROUND(F22*(P22),3)</f>
        <v>0.13200000000000001</v>
      </c>
      <c r="T22" s="168"/>
      <c r="U22" s="168"/>
      <c r="V22" s="172"/>
      <c r="Z22">
        <v>0</v>
      </c>
    </row>
    <row r="23" spans="1:26" x14ac:dyDescent="0.25">
      <c r="A23" s="148"/>
      <c r="B23" s="148"/>
      <c r="C23" s="163">
        <v>784</v>
      </c>
      <c r="D23" s="163" t="s">
        <v>77</v>
      </c>
      <c r="E23" s="148"/>
      <c r="F23" s="162"/>
      <c r="G23" s="151">
        <f>ROUND((SUM(L21:L22))/1,2)</f>
        <v>0</v>
      </c>
      <c r="H23" s="151">
        <f>ROUND((SUM(M21:M22))/1,2)</f>
        <v>0</v>
      </c>
      <c r="I23" s="151">
        <f>ROUND((SUM(I21:I22))/1,2)</f>
        <v>0</v>
      </c>
      <c r="J23" s="148"/>
      <c r="K23" s="148"/>
      <c r="L23" s="148">
        <f>ROUND((SUM(L21:L22))/1,2)</f>
        <v>0</v>
      </c>
      <c r="M23" s="148">
        <f>ROUND((SUM(M21:M22))/1,2)</f>
        <v>0</v>
      </c>
      <c r="N23" s="148"/>
      <c r="O23" s="148"/>
      <c r="P23" s="174"/>
      <c r="Q23" s="148"/>
      <c r="R23" s="148"/>
      <c r="S23" s="174">
        <f>ROUND((SUM(S21:S22))/1,2)</f>
        <v>0.13</v>
      </c>
      <c r="T23" s="145"/>
      <c r="U23" s="145"/>
      <c r="V23" s="2">
        <f>ROUND((SUM(V21:V22))/1,2)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48"/>
      <c r="D25" s="2" t="s">
        <v>76</v>
      </c>
      <c r="E25" s="148"/>
      <c r="F25" s="162"/>
      <c r="G25" s="151">
        <f>ROUND((SUM(L20:L24))/2,2)</f>
        <v>0</v>
      </c>
      <c r="H25" s="151">
        <f>ROUND((SUM(M20:M24))/2,2)</f>
        <v>0</v>
      </c>
      <c r="I25" s="151">
        <f>ROUND((SUM(I20:I24))/2,2)</f>
        <v>0</v>
      </c>
      <c r="J25" s="149"/>
      <c r="K25" s="148"/>
      <c r="L25" s="149">
        <f>ROUND((SUM(L20:L24))/2,2)</f>
        <v>0</v>
      </c>
      <c r="M25" s="149">
        <f>ROUND((SUM(M20:M24))/2,2)</f>
        <v>0</v>
      </c>
      <c r="N25" s="148"/>
      <c r="O25" s="148"/>
      <c r="P25" s="174"/>
      <c r="Q25" s="148"/>
      <c r="R25" s="148"/>
      <c r="S25" s="174">
        <f>ROUND((SUM(S20:S24))/2,2)</f>
        <v>0.13</v>
      </c>
      <c r="T25" s="145"/>
      <c r="U25" s="145"/>
      <c r="V25" s="2">
        <f>ROUND((SUM(V20:V24))/2,2)</f>
        <v>0</v>
      </c>
    </row>
    <row r="26" spans="1:26" x14ac:dyDescent="0.25">
      <c r="A26" s="1"/>
      <c r="B26" s="1"/>
      <c r="C26" s="1"/>
      <c r="D26" s="1"/>
      <c r="E26" s="1"/>
      <c r="F26" s="158"/>
      <c r="G26" s="141"/>
      <c r="H26" s="141"/>
      <c r="I26" s="141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25">
      <c r="A27" s="148"/>
      <c r="B27" s="148"/>
      <c r="C27" s="148"/>
      <c r="D27" s="2" t="s">
        <v>78</v>
      </c>
      <c r="E27" s="148"/>
      <c r="F27" s="162"/>
      <c r="G27" s="149"/>
      <c r="H27" s="149"/>
      <c r="I27" s="149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5"/>
      <c r="U27" s="145"/>
      <c r="V27" s="148"/>
      <c r="W27" s="145"/>
      <c r="X27" s="145"/>
      <c r="Y27" s="145"/>
      <c r="Z27" s="145"/>
    </row>
    <row r="28" spans="1:26" x14ac:dyDescent="0.25">
      <c r="A28" s="148"/>
      <c r="B28" s="148"/>
      <c r="C28" s="163">
        <v>921</v>
      </c>
      <c r="D28" s="163" t="s">
        <v>79</v>
      </c>
      <c r="E28" s="148"/>
      <c r="F28" s="162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5" customHeight="1" x14ac:dyDescent="0.25">
      <c r="A29" s="169">
        <v>4</v>
      </c>
      <c r="B29" s="164" t="s">
        <v>107</v>
      </c>
      <c r="C29" s="170" t="s">
        <v>108</v>
      </c>
      <c r="D29" s="164" t="s">
        <v>109</v>
      </c>
      <c r="E29" s="164" t="s">
        <v>99</v>
      </c>
      <c r="F29" s="165">
        <v>1480</v>
      </c>
      <c r="G29" s="166">
        <v>0</v>
      </c>
      <c r="H29" s="166">
        <v>0</v>
      </c>
      <c r="I29" s="166">
        <f t="shared" ref="I29:I40" si="0">ROUND(F29*(G29+H29),2)</f>
        <v>0</v>
      </c>
      <c r="J29" s="164">
        <f t="shared" ref="J29:J40" si="1">ROUND(F29*(N29),2)</f>
        <v>0</v>
      </c>
      <c r="K29" s="167">
        <f t="shared" ref="K29:K40" si="2">ROUND(F29*(O29),2)</f>
        <v>0</v>
      </c>
      <c r="L29" s="167">
        <f t="shared" ref="L29:L40" si="3">ROUND(F29*(G29),2)</f>
        <v>0</v>
      </c>
      <c r="M29" s="167">
        <f t="shared" ref="M29:M40" si="4">ROUND(F29*(H29),2)</f>
        <v>0</v>
      </c>
      <c r="N29" s="167">
        <v>0</v>
      </c>
      <c r="O29" s="167"/>
      <c r="P29" s="173"/>
      <c r="Q29" s="173"/>
      <c r="R29" s="173"/>
      <c r="S29" s="171">
        <f t="shared" ref="S29:S40" si="5">ROUND(F29*(P29),3)</f>
        <v>0</v>
      </c>
      <c r="T29" s="168"/>
      <c r="U29" s="168"/>
      <c r="V29" s="172"/>
      <c r="Z29">
        <v>0</v>
      </c>
    </row>
    <row r="30" spans="1:26" ht="24.95" customHeight="1" x14ac:dyDescent="0.25">
      <c r="A30" s="180">
        <v>5</v>
      </c>
      <c r="B30" s="175" t="s">
        <v>110</v>
      </c>
      <c r="C30" s="181" t="s">
        <v>111</v>
      </c>
      <c r="D30" s="175" t="s">
        <v>112</v>
      </c>
      <c r="E30" s="175" t="s">
        <v>99</v>
      </c>
      <c r="F30" s="176">
        <v>1480</v>
      </c>
      <c r="G30" s="177">
        <v>0</v>
      </c>
      <c r="H30" s="177">
        <v>0</v>
      </c>
      <c r="I30" s="177">
        <f t="shared" si="0"/>
        <v>0</v>
      </c>
      <c r="J30" s="175">
        <f t="shared" si="1"/>
        <v>0</v>
      </c>
      <c r="K30" s="178">
        <f t="shared" si="2"/>
        <v>0</v>
      </c>
      <c r="L30" s="178">
        <f t="shared" si="3"/>
        <v>0</v>
      </c>
      <c r="M30" s="178">
        <f t="shared" si="4"/>
        <v>0</v>
      </c>
      <c r="N30" s="178">
        <v>0</v>
      </c>
      <c r="O30" s="178"/>
      <c r="P30" s="183">
        <v>1.0000000000000001E-5</v>
      </c>
      <c r="Q30" s="184"/>
      <c r="R30" s="184">
        <v>1.0000000000000001E-5</v>
      </c>
      <c r="S30" s="182">
        <f t="shared" si="5"/>
        <v>1.4999999999999999E-2</v>
      </c>
      <c r="T30" s="179"/>
      <c r="U30" s="179"/>
      <c r="V30" s="183"/>
      <c r="Z30">
        <v>0</v>
      </c>
    </row>
    <row r="31" spans="1:26" ht="24.95" customHeight="1" x14ac:dyDescent="0.25">
      <c r="A31" s="169">
        <v>6</v>
      </c>
      <c r="B31" s="164" t="s">
        <v>113</v>
      </c>
      <c r="C31" s="170" t="s">
        <v>114</v>
      </c>
      <c r="D31" s="164" t="s">
        <v>115</v>
      </c>
      <c r="E31" s="164" t="s">
        <v>116</v>
      </c>
      <c r="F31" s="165">
        <v>267</v>
      </c>
      <c r="G31" s="166">
        <v>0</v>
      </c>
      <c r="H31" s="166">
        <v>0</v>
      </c>
      <c r="I31" s="166">
        <f t="shared" si="0"/>
        <v>0</v>
      </c>
      <c r="J31" s="164">
        <f t="shared" si="1"/>
        <v>0</v>
      </c>
      <c r="K31" s="167">
        <f t="shared" si="2"/>
        <v>0</v>
      </c>
      <c r="L31" s="167">
        <f t="shared" si="3"/>
        <v>0</v>
      </c>
      <c r="M31" s="167">
        <f t="shared" si="4"/>
        <v>0</v>
      </c>
      <c r="N31" s="167">
        <v>0</v>
      </c>
      <c r="O31" s="167"/>
      <c r="P31" s="173"/>
      <c r="Q31" s="173"/>
      <c r="R31" s="173"/>
      <c r="S31" s="171">
        <f t="shared" si="5"/>
        <v>0</v>
      </c>
      <c r="T31" s="168"/>
      <c r="U31" s="168"/>
      <c r="V31" s="172"/>
      <c r="Z31">
        <v>0</v>
      </c>
    </row>
    <row r="32" spans="1:26" ht="24.95" customHeight="1" x14ac:dyDescent="0.25">
      <c r="A32" s="180">
        <v>7</v>
      </c>
      <c r="B32" s="164" t="s">
        <v>107</v>
      </c>
      <c r="C32" s="170" t="s">
        <v>117</v>
      </c>
      <c r="D32" s="164" t="s">
        <v>118</v>
      </c>
      <c r="E32" s="164" t="s">
        <v>99</v>
      </c>
      <c r="F32" s="165">
        <v>60</v>
      </c>
      <c r="G32" s="166">
        <v>0</v>
      </c>
      <c r="H32" s="166">
        <v>0</v>
      </c>
      <c r="I32" s="166">
        <f t="shared" si="0"/>
        <v>0</v>
      </c>
      <c r="J32" s="164">
        <f t="shared" si="1"/>
        <v>0</v>
      </c>
      <c r="K32" s="167">
        <f t="shared" si="2"/>
        <v>0</v>
      </c>
      <c r="L32" s="167">
        <f t="shared" si="3"/>
        <v>0</v>
      </c>
      <c r="M32" s="167">
        <f t="shared" si="4"/>
        <v>0</v>
      </c>
      <c r="N32" s="167">
        <v>0</v>
      </c>
      <c r="O32" s="167"/>
      <c r="P32" s="173"/>
      <c r="Q32" s="173"/>
      <c r="R32" s="173"/>
      <c r="S32" s="171">
        <f t="shared" si="5"/>
        <v>0</v>
      </c>
      <c r="T32" s="168"/>
      <c r="U32" s="168"/>
      <c r="V32" s="172"/>
      <c r="Z32">
        <v>0</v>
      </c>
    </row>
    <row r="33" spans="1:26" ht="24.95" customHeight="1" x14ac:dyDescent="0.25">
      <c r="A33" s="169">
        <v>8</v>
      </c>
      <c r="B33" s="175" t="s">
        <v>119</v>
      </c>
      <c r="C33" s="181" t="s">
        <v>120</v>
      </c>
      <c r="D33" s="175" t="s">
        <v>121</v>
      </c>
      <c r="E33" s="175" t="s">
        <v>99</v>
      </c>
      <c r="F33" s="176">
        <v>60</v>
      </c>
      <c r="G33" s="177">
        <v>0</v>
      </c>
      <c r="H33" s="177">
        <v>0</v>
      </c>
      <c r="I33" s="177">
        <f t="shared" si="0"/>
        <v>0</v>
      </c>
      <c r="J33" s="175">
        <f t="shared" si="1"/>
        <v>0</v>
      </c>
      <c r="K33" s="178">
        <f t="shared" si="2"/>
        <v>0</v>
      </c>
      <c r="L33" s="178">
        <f t="shared" si="3"/>
        <v>0</v>
      </c>
      <c r="M33" s="178">
        <f t="shared" si="4"/>
        <v>0</v>
      </c>
      <c r="N33" s="178">
        <v>0</v>
      </c>
      <c r="O33" s="178"/>
      <c r="P33" s="183">
        <v>6.0000000000000002E-5</v>
      </c>
      <c r="Q33" s="184"/>
      <c r="R33" s="184">
        <v>6.0000000000000002E-5</v>
      </c>
      <c r="S33" s="182">
        <f t="shared" si="5"/>
        <v>4.0000000000000001E-3</v>
      </c>
      <c r="T33" s="179"/>
      <c r="U33" s="179"/>
      <c r="V33" s="183"/>
      <c r="Z33">
        <v>0</v>
      </c>
    </row>
    <row r="34" spans="1:26" ht="24.95" customHeight="1" x14ac:dyDescent="0.25">
      <c r="A34" s="180">
        <v>9</v>
      </c>
      <c r="B34" s="175" t="s">
        <v>119</v>
      </c>
      <c r="C34" s="181" t="s">
        <v>122</v>
      </c>
      <c r="D34" s="175" t="s">
        <v>123</v>
      </c>
      <c r="E34" s="175" t="s">
        <v>99</v>
      </c>
      <c r="F34" s="176">
        <v>180</v>
      </c>
      <c r="G34" s="177">
        <v>0</v>
      </c>
      <c r="H34" s="177">
        <v>0</v>
      </c>
      <c r="I34" s="177">
        <f t="shared" si="0"/>
        <v>0</v>
      </c>
      <c r="J34" s="175">
        <f t="shared" si="1"/>
        <v>0</v>
      </c>
      <c r="K34" s="178">
        <f t="shared" si="2"/>
        <v>0</v>
      </c>
      <c r="L34" s="178">
        <f t="shared" si="3"/>
        <v>0</v>
      </c>
      <c r="M34" s="178">
        <f t="shared" si="4"/>
        <v>0</v>
      </c>
      <c r="N34" s="178">
        <v>0</v>
      </c>
      <c r="O34" s="178"/>
      <c r="P34" s="184"/>
      <c r="Q34" s="184"/>
      <c r="R34" s="184"/>
      <c r="S34" s="182">
        <f t="shared" si="5"/>
        <v>0</v>
      </c>
      <c r="T34" s="179"/>
      <c r="U34" s="179"/>
      <c r="V34" s="183"/>
      <c r="Z34">
        <v>0</v>
      </c>
    </row>
    <row r="35" spans="1:26" ht="24.95" customHeight="1" x14ac:dyDescent="0.25">
      <c r="A35" s="169">
        <v>10</v>
      </c>
      <c r="B35" s="164" t="s">
        <v>107</v>
      </c>
      <c r="C35" s="170" t="s">
        <v>124</v>
      </c>
      <c r="D35" s="164" t="s">
        <v>151</v>
      </c>
      <c r="E35" s="164" t="s">
        <v>99</v>
      </c>
      <c r="F35" s="165">
        <v>340</v>
      </c>
      <c r="G35" s="166">
        <v>0</v>
      </c>
      <c r="H35" s="166">
        <v>0</v>
      </c>
      <c r="I35" s="166">
        <f t="shared" si="0"/>
        <v>0</v>
      </c>
      <c r="J35" s="164">
        <f t="shared" si="1"/>
        <v>0</v>
      </c>
      <c r="K35" s="167">
        <f t="shared" si="2"/>
        <v>0</v>
      </c>
      <c r="L35" s="167">
        <f t="shared" si="3"/>
        <v>0</v>
      </c>
      <c r="M35" s="167">
        <f t="shared" si="4"/>
        <v>0</v>
      </c>
      <c r="N35" s="167">
        <v>0</v>
      </c>
      <c r="O35" s="167"/>
      <c r="P35" s="173"/>
      <c r="Q35" s="173"/>
      <c r="R35" s="173"/>
      <c r="S35" s="171">
        <f t="shared" si="5"/>
        <v>0</v>
      </c>
      <c r="T35" s="168"/>
      <c r="U35" s="168"/>
      <c r="V35" s="172"/>
      <c r="Z35">
        <v>0</v>
      </c>
    </row>
    <row r="36" spans="1:26" ht="24.95" customHeight="1" x14ac:dyDescent="0.25">
      <c r="A36" s="180">
        <v>11</v>
      </c>
      <c r="B36" s="175" t="s">
        <v>119</v>
      </c>
      <c r="C36" s="181" t="s">
        <v>125</v>
      </c>
      <c r="D36" s="175" t="s">
        <v>150</v>
      </c>
      <c r="E36" s="175" t="s">
        <v>99</v>
      </c>
      <c r="F36" s="176">
        <v>225</v>
      </c>
      <c r="G36" s="177">
        <v>0</v>
      </c>
      <c r="H36" s="177">
        <v>0</v>
      </c>
      <c r="I36" s="177">
        <f t="shared" si="0"/>
        <v>0</v>
      </c>
      <c r="J36" s="175">
        <f t="shared" si="1"/>
        <v>0</v>
      </c>
      <c r="K36" s="178">
        <f t="shared" si="2"/>
        <v>0</v>
      </c>
      <c r="L36" s="178">
        <f t="shared" si="3"/>
        <v>0</v>
      </c>
      <c r="M36" s="178">
        <f t="shared" si="4"/>
        <v>0</v>
      </c>
      <c r="N36" s="178">
        <v>0</v>
      </c>
      <c r="O36" s="178"/>
      <c r="P36" s="183">
        <v>2.6900000000000001E-3</v>
      </c>
      <c r="Q36" s="184"/>
      <c r="R36" s="184">
        <v>2.6900000000000001E-3</v>
      </c>
      <c r="S36" s="182">
        <f t="shared" si="5"/>
        <v>0.60499999999999998</v>
      </c>
      <c r="T36" s="179"/>
      <c r="U36" s="179"/>
      <c r="V36" s="183"/>
      <c r="Z36">
        <v>0</v>
      </c>
    </row>
    <row r="37" spans="1:26" ht="24.95" customHeight="1" x14ac:dyDescent="0.25">
      <c r="A37" s="169">
        <v>12</v>
      </c>
      <c r="B37" s="175" t="s">
        <v>119</v>
      </c>
      <c r="C37" s="181" t="s">
        <v>126</v>
      </c>
      <c r="D37" s="175" t="s">
        <v>127</v>
      </c>
      <c r="E37" s="175" t="s">
        <v>99</v>
      </c>
      <c r="F37" s="176">
        <v>225</v>
      </c>
      <c r="G37" s="177">
        <v>0</v>
      </c>
      <c r="H37" s="177">
        <v>0</v>
      </c>
      <c r="I37" s="177">
        <f t="shared" si="0"/>
        <v>0</v>
      </c>
      <c r="J37" s="175">
        <f t="shared" si="1"/>
        <v>0</v>
      </c>
      <c r="K37" s="178">
        <f t="shared" si="2"/>
        <v>0</v>
      </c>
      <c r="L37" s="178">
        <f t="shared" si="3"/>
        <v>0</v>
      </c>
      <c r="M37" s="178">
        <f t="shared" si="4"/>
        <v>0</v>
      </c>
      <c r="N37" s="178">
        <v>0</v>
      </c>
      <c r="O37" s="178"/>
      <c r="P37" s="184"/>
      <c r="Q37" s="184"/>
      <c r="R37" s="184"/>
      <c r="S37" s="182">
        <f t="shared" si="5"/>
        <v>0</v>
      </c>
      <c r="T37" s="179"/>
      <c r="U37" s="179"/>
      <c r="V37" s="183"/>
      <c r="Z37">
        <v>0</v>
      </c>
    </row>
    <row r="38" spans="1:26" ht="24.95" customHeight="1" x14ac:dyDescent="0.25">
      <c r="A38" s="180">
        <v>13</v>
      </c>
      <c r="B38" s="175" t="s">
        <v>119</v>
      </c>
      <c r="C38" s="181" t="s">
        <v>128</v>
      </c>
      <c r="D38" s="175" t="s">
        <v>129</v>
      </c>
      <c r="E38" s="175" t="s">
        <v>99</v>
      </c>
      <c r="F38" s="176">
        <v>115</v>
      </c>
      <c r="G38" s="177">
        <v>0</v>
      </c>
      <c r="H38" s="177">
        <v>0</v>
      </c>
      <c r="I38" s="177">
        <f t="shared" si="0"/>
        <v>0</v>
      </c>
      <c r="J38" s="175">
        <f t="shared" si="1"/>
        <v>0</v>
      </c>
      <c r="K38" s="178">
        <f t="shared" si="2"/>
        <v>0</v>
      </c>
      <c r="L38" s="178">
        <f t="shared" si="3"/>
        <v>0</v>
      </c>
      <c r="M38" s="178">
        <f t="shared" si="4"/>
        <v>0</v>
      </c>
      <c r="N38" s="178">
        <v>0</v>
      </c>
      <c r="O38" s="178"/>
      <c r="P38" s="183">
        <v>3.5799999999999998E-3</v>
      </c>
      <c r="Q38" s="184"/>
      <c r="R38" s="184">
        <v>3.5799999999999998E-3</v>
      </c>
      <c r="S38" s="182">
        <f t="shared" si="5"/>
        <v>0.41199999999999998</v>
      </c>
      <c r="T38" s="179"/>
      <c r="U38" s="179"/>
      <c r="V38" s="183"/>
      <c r="Z38">
        <v>0</v>
      </c>
    </row>
    <row r="39" spans="1:26" ht="24.95" customHeight="1" x14ac:dyDescent="0.25">
      <c r="A39" s="169">
        <v>14</v>
      </c>
      <c r="B39" s="175" t="s">
        <v>119</v>
      </c>
      <c r="C39" s="181" t="s">
        <v>130</v>
      </c>
      <c r="D39" s="175" t="s">
        <v>131</v>
      </c>
      <c r="E39" s="175" t="s">
        <v>99</v>
      </c>
      <c r="F39" s="176">
        <v>1020</v>
      </c>
      <c r="G39" s="177">
        <v>0</v>
      </c>
      <c r="H39" s="177">
        <v>0</v>
      </c>
      <c r="I39" s="177">
        <f t="shared" si="0"/>
        <v>0</v>
      </c>
      <c r="J39" s="175">
        <f t="shared" si="1"/>
        <v>0</v>
      </c>
      <c r="K39" s="178">
        <f t="shared" si="2"/>
        <v>0</v>
      </c>
      <c r="L39" s="178">
        <f t="shared" si="3"/>
        <v>0</v>
      </c>
      <c r="M39" s="178">
        <f t="shared" si="4"/>
        <v>0</v>
      </c>
      <c r="N39" s="178">
        <v>0</v>
      </c>
      <c r="O39" s="178"/>
      <c r="P39" s="184"/>
      <c r="Q39" s="184"/>
      <c r="R39" s="184"/>
      <c r="S39" s="182">
        <f t="shared" si="5"/>
        <v>0</v>
      </c>
      <c r="T39" s="179"/>
      <c r="U39" s="179"/>
      <c r="V39" s="183"/>
      <c r="Z39">
        <v>0</v>
      </c>
    </row>
    <row r="40" spans="1:26" ht="24.95" customHeight="1" x14ac:dyDescent="0.25">
      <c r="A40" s="180">
        <v>15</v>
      </c>
      <c r="B40" s="164" t="s">
        <v>113</v>
      </c>
      <c r="C40" s="170" t="s">
        <v>132</v>
      </c>
      <c r="D40" s="164" t="s">
        <v>133</v>
      </c>
      <c r="E40" s="164" t="s">
        <v>134</v>
      </c>
      <c r="F40" s="165">
        <v>5</v>
      </c>
      <c r="G40" s="166">
        <v>0</v>
      </c>
      <c r="H40" s="166">
        <v>0</v>
      </c>
      <c r="I40" s="166">
        <f t="shared" si="0"/>
        <v>0</v>
      </c>
      <c r="J40" s="164">
        <f t="shared" si="1"/>
        <v>0</v>
      </c>
      <c r="K40" s="167">
        <f t="shared" si="2"/>
        <v>0</v>
      </c>
      <c r="L40" s="167">
        <f t="shared" si="3"/>
        <v>0</v>
      </c>
      <c r="M40" s="167">
        <f t="shared" si="4"/>
        <v>0</v>
      </c>
      <c r="N40" s="167">
        <v>0</v>
      </c>
      <c r="O40" s="167"/>
      <c r="P40" s="173"/>
      <c r="Q40" s="173"/>
      <c r="R40" s="173"/>
      <c r="S40" s="171">
        <f t="shared" si="5"/>
        <v>0</v>
      </c>
      <c r="T40" s="168"/>
      <c r="U40" s="168"/>
      <c r="V40" s="172"/>
      <c r="Z40">
        <v>0</v>
      </c>
    </row>
    <row r="41" spans="1:26" x14ac:dyDescent="0.25">
      <c r="A41" s="148"/>
      <c r="B41" s="148"/>
      <c r="C41" s="163">
        <v>921</v>
      </c>
      <c r="D41" s="163" t="s">
        <v>79</v>
      </c>
      <c r="E41" s="148"/>
      <c r="F41" s="162"/>
      <c r="G41" s="151">
        <f>ROUND((SUM(L28:L40))/1,2)</f>
        <v>0</v>
      </c>
      <c r="H41" s="151">
        <f>ROUND((SUM(M28:M40))/1,2)</f>
        <v>0</v>
      </c>
      <c r="I41" s="151">
        <f>ROUND((SUM(I28:I40))/1,2)</f>
        <v>0</v>
      </c>
      <c r="J41" s="148"/>
      <c r="K41" s="148"/>
      <c r="L41" s="148">
        <f>ROUND((SUM(L28:L40))/1,2)</f>
        <v>0</v>
      </c>
      <c r="M41" s="148">
        <f>ROUND((SUM(M28:M40))/1,2)</f>
        <v>0</v>
      </c>
      <c r="N41" s="148"/>
      <c r="O41" s="148"/>
      <c r="P41" s="174"/>
      <c r="Q41" s="148"/>
      <c r="R41" s="148"/>
      <c r="S41" s="174">
        <f>ROUND((SUM(S28:S40))/1,2)</f>
        <v>1.04</v>
      </c>
      <c r="T41" s="145"/>
      <c r="U41" s="145"/>
      <c r="V41" s="2">
        <f>ROUND((SUM(V28:V40))/1,2)</f>
        <v>0</v>
      </c>
      <c r="W41" s="145"/>
      <c r="X41" s="145"/>
      <c r="Y41" s="145"/>
      <c r="Z41" s="145"/>
    </row>
    <row r="42" spans="1:26" x14ac:dyDescent="0.25">
      <c r="A42" s="1"/>
      <c r="B42" s="1"/>
      <c r="C42" s="1"/>
      <c r="D42" s="1"/>
      <c r="E42" s="1"/>
      <c r="F42" s="158"/>
      <c r="G42" s="141"/>
      <c r="H42" s="141"/>
      <c r="I42" s="141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8"/>
      <c r="B43" s="148"/>
      <c r="C43" s="148"/>
      <c r="D43" s="2" t="s">
        <v>78</v>
      </c>
      <c r="E43" s="148"/>
      <c r="F43" s="162"/>
      <c r="G43" s="151">
        <f>ROUND((SUM(L27:L42))/2,2)</f>
        <v>0</v>
      </c>
      <c r="H43" s="151">
        <f>ROUND((SUM(M27:M42))/2,2)</f>
        <v>0</v>
      </c>
      <c r="I43" s="151">
        <f>ROUND((SUM(I27:I42))/2,2)</f>
        <v>0</v>
      </c>
      <c r="J43" s="149"/>
      <c r="K43" s="148"/>
      <c r="L43" s="149">
        <f>ROUND((SUM(L27:L42))/2,2)</f>
        <v>0</v>
      </c>
      <c r="M43" s="149">
        <f>ROUND((SUM(M27:M42))/2,2)</f>
        <v>0</v>
      </c>
      <c r="N43" s="148"/>
      <c r="O43" s="148"/>
      <c r="P43" s="174"/>
      <c r="Q43" s="148"/>
      <c r="R43" s="148"/>
      <c r="S43" s="174">
        <f>ROUND((SUM(S27:S42))/2,2)</f>
        <v>1.04</v>
      </c>
      <c r="T43" s="145"/>
      <c r="U43" s="145"/>
      <c r="V43" s="2">
        <f>ROUND((SUM(V27:V42))/2,2)</f>
        <v>0</v>
      </c>
    </row>
    <row r="44" spans="1:26" x14ac:dyDescent="0.25">
      <c r="A44" s="1"/>
      <c r="B44" s="1"/>
      <c r="C44" s="1"/>
      <c r="D44" s="1"/>
      <c r="E44" s="1"/>
      <c r="F44" s="158"/>
      <c r="G44" s="141"/>
      <c r="H44" s="141"/>
      <c r="I44" s="141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48"/>
      <c r="B45" s="148"/>
      <c r="C45" s="148"/>
      <c r="D45" s="2" t="s">
        <v>8</v>
      </c>
      <c r="E45" s="148"/>
      <c r="F45" s="162"/>
      <c r="G45" s="149"/>
      <c r="H45" s="149"/>
      <c r="I45" s="14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5"/>
      <c r="U45" s="145"/>
      <c r="V45" s="148"/>
      <c r="W45" s="145"/>
      <c r="X45" s="145"/>
      <c r="Y45" s="145"/>
      <c r="Z45" s="145"/>
    </row>
    <row r="46" spans="1:26" x14ac:dyDescent="0.25">
      <c r="A46" s="148"/>
      <c r="B46" s="148"/>
      <c r="C46" s="163">
        <v>0</v>
      </c>
      <c r="D46" s="163" t="s">
        <v>80</v>
      </c>
      <c r="E46" s="148"/>
      <c r="F46" s="162"/>
      <c r="G46" s="149"/>
      <c r="H46" s="149"/>
      <c r="I46" s="149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5"/>
      <c r="U46" s="145"/>
      <c r="V46" s="148"/>
      <c r="W46" s="145"/>
      <c r="X46" s="145"/>
      <c r="Y46" s="145"/>
      <c r="Z46" s="145"/>
    </row>
    <row r="47" spans="1:26" ht="24.95" customHeight="1" x14ac:dyDescent="0.25">
      <c r="A47" s="169">
        <v>16</v>
      </c>
      <c r="B47" s="164" t="s">
        <v>135</v>
      </c>
      <c r="C47" s="170" t="s">
        <v>136</v>
      </c>
      <c r="D47" s="164" t="s">
        <v>137</v>
      </c>
      <c r="E47" s="164" t="s">
        <v>138</v>
      </c>
      <c r="F47" s="165">
        <v>12</v>
      </c>
      <c r="G47" s="166">
        <v>0</v>
      </c>
      <c r="H47" s="166">
        <v>0</v>
      </c>
      <c r="I47" s="166">
        <f>ROUND(F47*(G47+H47),2)</f>
        <v>0</v>
      </c>
      <c r="J47" s="164">
        <f>ROUND(F47*(N47),2)</f>
        <v>0</v>
      </c>
      <c r="K47" s="167">
        <f>ROUND(F47*(O47),2)</f>
        <v>0</v>
      </c>
      <c r="L47" s="167">
        <f>ROUND(F47*(G47),2)</f>
        <v>0</v>
      </c>
      <c r="M47" s="167">
        <f>ROUND(F47*(H47),2)</f>
        <v>0</v>
      </c>
      <c r="N47" s="167">
        <v>0</v>
      </c>
      <c r="O47" s="167"/>
      <c r="P47" s="173"/>
      <c r="Q47" s="173"/>
      <c r="R47" s="173"/>
      <c r="S47" s="171">
        <f>ROUND(F47*(P47),3)</f>
        <v>0</v>
      </c>
      <c r="T47" s="168"/>
      <c r="U47" s="168"/>
      <c r="V47" s="172"/>
      <c r="Z47">
        <v>0</v>
      </c>
    </row>
    <row r="48" spans="1:26" x14ac:dyDescent="0.25">
      <c r="A48" s="148"/>
      <c r="B48" s="148"/>
      <c r="C48" s="163">
        <v>0</v>
      </c>
      <c r="D48" s="163" t="s">
        <v>80</v>
      </c>
      <c r="E48" s="148"/>
      <c r="F48" s="162"/>
      <c r="G48" s="151">
        <f>ROUND((SUM(L46:L47))/1,2)</f>
        <v>0</v>
      </c>
      <c r="H48" s="151">
        <f>ROUND((SUM(M46:M47))/1,2)</f>
        <v>0</v>
      </c>
      <c r="I48" s="151">
        <f>ROUND((SUM(I46:I47))/1,2)</f>
        <v>0</v>
      </c>
      <c r="J48" s="148"/>
      <c r="K48" s="148"/>
      <c r="L48" s="148">
        <f>ROUND((SUM(L46:L47))/1,2)</f>
        <v>0</v>
      </c>
      <c r="M48" s="148">
        <f>ROUND((SUM(M46:M47))/1,2)</f>
        <v>0</v>
      </c>
      <c r="N48" s="148"/>
      <c r="O48" s="148"/>
      <c r="P48" s="174"/>
      <c r="Q48" s="1"/>
      <c r="R48" s="1"/>
      <c r="S48" s="174">
        <f>ROUND((SUM(S46:S47))/1,2)</f>
        <v>0</v>
      </c>
      <c r="T48" s="185"/>
      <c r="U48" s="185"/>
      <c r="V48" s="2">
        <f>ROUND((SUM(V46:V47))/1,2)</f>
        <v>0</v>
      </c>
    </row>
    <row r="49" spans="1:26" x14ac:dyDescent="0.25">
      <c r="A49" s="1"/>
      <c r="B49" s="1"/>
      <c r="C49" s="1"/>
      <c r="D49" s="1"/>
      <c r="E49" s="1"/>
      <c r="F49" s="158"/>
      <c r="G49" s="141"/>
      <c r="H49" s="141"/>
      <c r="I49" s="141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8"/>
      <c r="B50" s="148"/>
      <c r="C50" s="148"/>
      <c r="D50" s="2" t="s">
        <v>8</v>
      </c>
      <c r="E50" s="148"/>
      <c r="F50" s="162"/>
      <c r="G50" s="151">
        <f>ROUND((SUM(L45:L49))/2,2)</f>
        <v>0</v>
      </c>
      <c r="H50" s="151">
        <f>ROUND((SUM(M45:M49))/2,2)</f>
        <v>0</v>
      </c>
      <c r="I50" s="151">
        <f>ROUND((SUM(I45:I49))/2,2)</f>
        <v>0</v>
      </c>
      <c r="J50" s="148"/>
      <c r="K50" s="148"/>
      <c r="L50" s="148">
        <f>ROUND((SUM(L45:L49))/2,2)</f>
        <v>0</v>
      </c>
      <c r="M50" s="148">
        <f>ROUND((SUM(M45:M49))/2,2)</f>
        <v>0</v>
      </c>
      <c r="N50" s="148"/>
      <c r="O50" s="148"/>
      <c r="P50" s="174"/>
      <c r="Q50" s="1"/>
      <c r="R50" s="1"/>
      <c r="S50" s="174">
        <f>ROUND((SUM(S45:S49))/2,2)</f>
        <v>0</v>
      </c>
      <c r="V50" s="2">
        <f>ROUND((SUM(V45:V49))/2,2)</f>
        <v>0</v>
      </c>
    </row>
    <row r="51" spans="1:26" x14ac:dyDescent="0.25">
      <c r="A51" s="186"/>
      <c r="B51" s="186"/>
      <c r="C51" s="186"/>
      <c r="D51" s="186" t="s">
        <v>81</v>
      </c>
      <c r="E51" s="186"/>
      <c r="F51" s="187"/>
      <c r="G51" s="188">
        <f>ROUND((SUM(L9:L50))/3,2)</f>
        <v>0</v>
      </c>
      <c r="H51" s="188">
        <f>ROUND((SUM(M9:M50))/3,2)</f>
        <v>0</v>
      </c>
      <c r="I51" s="188">
        <f>ROUND((SUM(I9:I50))/3,2)</f>
        <v>0</v>
      </c>
      <c r="J51" s="186"/>
      <c r="K51" s="186">
        <f>ROUND((SUM(K9:K50))/3,2)</f>
        <v>0</v>
      </c>
      <c r="L51" s="186">
        <f>ROUND((SUM(L9:L50))/3,2)</f>
        <v>0</v>
      </c>
      <c r="M51" s="186">
        <f>ROUND((SUM(M9:M50))/3,2)</f>
        <v>0</v>
      </c>
      <c r="N51" s="186"/>
      <c r="O51" s="186"/>
      <c r="P51" s="187"/>
      <c r="Q51" s="186"/>
      <c r="R51" s="186"/>
      <c r="S51" s="187">
        <f>ROUND((SUM(S9:S50))/3,2)</f>
        <v>2.69</v>
      </c>
      <c r="T51" s="189"/>
      <c r="U51" s="189"/>
      <c r="V51" s="186">
        <f>ROUND((SUM(V9:V50))/3,2)</f>
        <v>0</v>
      </c>
      <c r="Z51">
        <f>(SUM(Z9:Z50))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Zákazka Výmena svietidiel v MŠ  / ELI - MŠ Denešova 53</oddHeader>
    <oddFooter>&amp;RStrana &amp;P z &amp;N    &amp;L&amp;7Spracované systémom Systematic® Kalkulus,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19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4" t="s">
        <v>20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2"/>
      <c r="B3" s="33" t="s">
        <v>144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8" t="s">
        <v>28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1" t="s">
        <v>29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2"/>
      <c r="B9" s="37" t="s">
        <v>31</v>
      </c>
      <c r="C9" s="19"/>
      <c r="D9" s="16"/>
      <c r="E9" s="16"/>
      <c r="F9" s="16"/>
      <c r="G9" s="38" t="s">
        <v>32</v>
      </c>
      <c r="H9" s="16"/>
      <c r="I9" s="26"/>
      <c r="J9" s="29"/>
    </row>
    <row r="10" spans="1:23" ht="20.100000000000001" customHeight="1" x14ac:dyDescent="0.25">
      <c r="A10" s="12"/>
      <c r="B10" s="211" t="s">
        <v>30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2"/>
      <c r="B11" s="37" t="s">
        <v>31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33</v>
      </c>
      <c r="C15" s="83" t="s">
        <v>6</v>
      </c>
      <c r="D15" s="83" t="s">
        <v>62</v>
      </c>
      <c r="E15" s="84" t="s">
        <v>63</v>
      </c>
      <c r="F15" s="98" t="s">
        <v>64</v>
      </c>
      <c r="G15" s="50" t="s">
        <v>39</v>
      </c>
      <c r="H15" s="53" t="s">
        <v>40</v>
      </c>
      <c r="I15" s="97"/>
      <c r="J15" s="47"/>
    </row>
    <row r="16" spans="1:23" ht="18" customHeight="1" x14ac:dyDescent="0.25">
      <c r="A16" s="12"/>
      <c r="B16" s="85">
        <v>1</v>
      </c>
      <c r="C16" s="86" t="s">
        <v>34</v>
      </c>
      <c r="D16" s="87">
        <f>'Rekap 6811'!B13</f>
        <v>0</v>
      </c>
      <c r="E16" s="88">
        <f>'Rekap 6811'!C13</f>
        <v>0</v>
      </c>
      <c r="F16" s="99">
        <f>'Rekap 6811'!D13</f>
        <v>0</v>
      </c>
      <c r="G16" s="51">
        <v>6</v>
      </c>
      <c r="H16" s="108" t="s">
        <v>41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35</v>
      </c>
      <c r="D17" s="68">
        <f>'Rekap 6811'!B17</f>
        <v>0</v>
      </c>
      <c r="E17" s="66">
        <f>'Rekap 6811'!C17</f>
        <v>0</v>
      </c>
      <c r="F17" s="71">
        <f>'Rekap 6811'!D17</f>
        <v>0</v>
      </c>
      <c r="G17" s="52">
        <v>7</v>
      </c>
      <c r="H17" s="109" t="s">
        <v>42</v>
      </c>
      <c r="I17" s="119"/>
      <c r="J17" s="112">
        <f>'SO 6811'!Z51</f>
        <v>0</v>
      </c>
    </row>
    <row r="18" spans="1:26" ht="18" customHeight="1" x14ac:dyDescent="0.25">
      <c r="A18" s="12"/>
      <c r="B18" s="59">
        <v>3</v>
      </c>
      <c r="C18" s="63" t="s">
        <v>36</v>
      </c>
      <c r="D18" s="69">
        <f>'Rekap 6811'!B21</f>
        <v>0</v>
      </c>
      <c r="E18" s="67">
        <f>'Rekap 6811'!C21</f>
        <v>0</v>
      </c>
      <c r="F18" s="72">
        <f>'Rekap 6811'!D21</f>
        <v>0</v>
      </c>
      <c r="G18" s="52">
        <v>8</v>
      </c>
      <c r="H18" s="109" t="s">
        <v>43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37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38</v>
      </c>
      <c r="D20" s="70"/>
      <c r="E20" s="92"/>
      <c r="F20" s="100">
        <f>SUM(F16:F19)</f>
        <v>0</v>
      </c>
      <c r="G20" s="52">
        <v>10</v>
      </c>
      <c r="H20" s="109" t="s">
        <v>38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51</v>
      </c>
      <c r="C21" s="60" t="s">
        <v>52</v>
      </c>
      <c r="D21" s="65"/>
      <c r="E21" s="18"/>
      <c r="F21" s="90"/>
      <c r="G21" s="56" t="s">
        <v>58</v>
      </c>
      <c r="H21" s="53" t="s">
        <v>52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53</v>
      </c>
      <c r="D22" s="78"/>
      <c r="E22" s="80" t="s">
        <v>56</v>
      </c>
      <c r="F22" s="71">
        <f>((F16*U22*0)+(F17*V22*0)+(F18*W22*0))/100</f>
        <v>0</v>
      </c>
      <c r="G22" s="51">
        <v>16</v>
      </c>
      <c r="H22" s="108" t="s">
        <v>59</v>
      </c>
      <c r="I22" s="120" t="s">
        <v>56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54</v>
      </c>
      <c r="D23" s="57"/>
      <c r="E23" s="80" t="s">
        <v>57</v>
      </c>
      <c r="F23" s="72">
        <f>((F16*U23*0)+(F17*V23*0)+(F18*W23*0))/100</f>
        <v>0</v>
      </c>
      <c r="G23" s="52">
        <v>17</v>
      </c>
      <c r="H23" s="109" t="s">
        <v>60</v>
      </c>
      <c r="I23" s="120" t="s">
        <v>56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55</v>
      </c>
      <c r="D24" s="57"/>
      <c r="E24" s="80" t="s">
        <v>56</v>
      </c>
      <c r="F24" s="72">
        <f>((F16*U24*0)+(F17*V24*0)+(F18*W24*0))/100</f>
        <v>0</v>
      </c>
      <c r="G24" s="52">
        <v>18</v>
      </c>
      <c r="H24" s="109" t="s">
        <v>61</v>
      </c>
      <c r="I24" s="120" t="s">
        <v>57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38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67</v>
      </c>
      <c r="D27" s="126"/>
      <c r="E27" s="94"/>
      <c r="F27" s="28"/>
      <c r="G27" s="102" t="s">
        <v>44</v>
      </c>
      <c r="H27" s="96" t="s">
        <v>45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46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47</v>
      </c>
      <c r="I29" s="115">
        <f>J28-SUM('SO 6811'!K9:'SO 6811'!K50)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48</v>
      </c>
      <c r="I30" s="80">
        <f>SUM('SO 6811'!K9:'SO 6811'!K50)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49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50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65</v>
      </c>
      <c r="E33" s="77"/>
      <c r="F33" s="95"/>
      <c r="G33" s="104">
        <v>26</v>
      </c>
      <c r="H33" s="132" t="s">
        <v>66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28</v>
      </c>
      <c r="B1" s="218"/>
      <c r="C1" s="218"/>
      <c r="D1" s="219"/>
      <c r="E1" s="136" t="s">
        <v>25</v>
      </c>
      <c r="F1" s="135"/>
      <c r="W1">
        <v>30.126000000000001</v>
      </c>
    </row>
    <row r="2" spans="1:26" ht="20.100000000000001" customHeight="1" x14ac:dyDescent="0.25">
      <c r="A2" s="217" t="s">
        <v>29</v>
      </c>
      <c r="B2" s="218"/>
      <c r="C2" s="218"/>
      <c r="D2" s="219"/>
      <c r="E2" s="136" t="s">
        <v>23</v>
      </c>
      <c r="F2" s="135"/>
    </row>
    <row r="3" spans="1:26" ht="20.100000000000001" customHeight="1" x14ac:dyDescent="0.25">
      <c r="A3" s="217" t="s">
        <v>30</v>
      </c>
      <c r="B3" s="218"/>
      <c r="C3" s="218"/>
      <c r="D3" s="219"/>
      <c r="E3" s="136" t="s">
        <v>71</v>
      </c>
      <c r="F3" s="135"/>
    </row>
    <row r="4" spans="1:26" x14ac:dyDescent="0.25">
      <c r="A4" s="137" t="s">
        <v>20</v>
      </c>
      <c r="B4" s="134"/>
      <c r="C4" s="134"/>
      <c r="D4" s="134"/>
      <c r="E4" s="134"/>
      <c r="F4" s="134"/>
    </row>
    <row r="5" spans="1:26" x14ac:dyDescent="0.25">
      <c r="A5" s="137" t="s">
        <v>144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72</v>
      </c>
      <c r="B8" s="134"/>
      <c r="C8" s="134"/>
      <c r="D8" s="134"/>
      <c r="E8" s="134"/>
      <c r="F8" s="134"/>
    </row>
    <row r="9" spans="1:26" x14ac:dyDescent="0.25">
      <c r="A9" s="139" t="s">
        <v>68</v>
      </c>
      <c r="B9" s="139" t="s">
        <v>62</v>
      </c>
      <c r="C9" s="139" t="s">
        <v>63</v>
      </c>
      <c r="D9" s="139" t="s">
        <v>38</v>
      </c>
      <c r="E9" s="139" t="s">
        <v>69</v>
      </c>
      <c r="F9" s="139" t="s">
        <v>70</v>
      </c>
    </row>
    <row r="10" spans="1:26" x14ac:dyDescent="0.25">
      <c r="A10" s="146" t="s">
        <v>73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74</v>
      </c>
      <c r="B11" s="149">
        <f>'SO 6811'!L12</f>
        <v>0</v>
      </c>
      <c r="C11" s="149">
        <f>'SO 6811'!M12</f>
        <v>0</v>
      </c>
      <c r="D11" s="149">
        <f>'SO 6811'!I12</f>
        <v>0</v>
      </c>
      <c r="E11" s="150">
        <f>'SO 6811'!S12</f>
        <v>1.1100000000000001</v>
      </c>
      <c r="F11" s="150">
        <f>'SO 6811'!V12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75</v>
      </c>
      <c r="B12" s="149">
        <f>'SO 6811'!L16</f>
        <v>0</v>
      </c>
      <c r="C12" s="149">
        <f>'SO 6811'!M16</f>
        <v>0</v>
      </c>
      <c r="D12" s="149">
        <f>'SO 6811'!I16</f>
        <v>0</v>
      </c>
      <c r="E12" s="150">
        <f>'SO 6811'!S16</f>
        <v>0</v>
      </c>
      <c r="F12" s="150">
        <f>'SO 6811'!V16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2" t="s">
        <v>73</v>
      </c>
      <c r="B13" s="151">
        <f>'SO 6811'!L18</f>
        <v>0</v>
      </c>
      <c r="C13" s="151">
        <f>'SO 6811'!M18</f>
        <v>0</v>
      </c>
      <c r="D13" s="151">
        <f>'SO 6811'!I18</f>
        <v>0</v>
      </c>
      <c r="E13" s="152">
        <f>'SO 6811'!S18</f>
        <v>1.1100000000000001</v>
      </c>
      <c r="F13" s="152">
        <f>'SO 6811'!V18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"/>
      <c r="B14" s="141"/>
      <c r="C14" s="141"/>
      <c r="D14" s="141"/>
      <c r="E14" s="140"/>
      <c r="F14" s="140"/>
    </row>
    <row r="15" spans="1:26" x14ac:dyDescent="0.25">
      <c r="A15" s="2" t="s">
        <v>76</v>
      </c>
      <c r="B15" s="151"/>
      <c r="C15" s="149"/>
      <c r="D15" s="149"/>
      <c r="E15" s="150"/>
      <c r="F15" s="15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77</v>
      </c>
      <c r="B16" s="149">
        <f>'SO 6811'!L23</f>
        <v>0</v>
      </c>
      <c r="C16" s="149">
        <f>'SO 6811'!M23</f>
        <v>0</v>
      </c>
      <c r="D16" s="149">
        <f>'SO 6811'!I23</f>
        <v>0</v>
      </c>
      <c r="E16" s="150">
        <f>'SO 6811'!S23</f>
        <v>0.1</v>
      </c>
      <c r="F16" s="150">
        <f>'SO 6811'!V23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76</v>
      </c>
      <c r="B17" s="151">
        <f>'SO 6811'!L25</f>
        <v>0</v>
      </c>
      <c r="C17" s="151">
        <f>'SO 6811'!M25</f>
        <v>0</v>
      </c>
      <c r="D17" s="151">
        <f>'SO 6811'!I25</f>
        <v>0</v>
      </c>
      <c r="E17" s="152">
        <f>'SO 6811'!S25</f>
        <v>0.1</v>
      </c>
      <c r="F17" s="152">
        <f>'SO 6811'!V25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78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79</v>
      </c>
      <c r="B20" s="149">
        <f>'SO 6811'!L41</f>
        <v>0</v>
      </c>
      <c r="C20" s="149">
        <f>'SO 6811'!M41</f>
        <v>0</v>
      </c>
      <c r="D20" s="149">
        <f>'SO 6811'!I41</f>
        <v>0</v>
      </c>
      <c r="E20" s="150">
        <f>'SO 6811'!S41</f>
        <v>0.83</v>
      </c>
      <c r="F20" s="150">
        <f>'SO 6811'!V41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78</v>
      </c>
      <c r="B21" s="151">
        <f>'SO 6811'!L43</f>
        <v>0</v>
      </c>
      <c r="C21" s="151">
        <f>'SO 6811'!M43</f>
        <v>0</v>
      </c>
      <c r="D21" s="151">
        <f>'SO 6811'!I43</f>
        <v>0</v>
      </c>
      <c r="E21" s="152">
        <f>'SO 6811'!S43</f>
        <v>0.83</v>
      </c>
      <c r="F21" s="152">
        <f>'SO 6811'!V43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8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80</v>
      </c>
      <c r="B24" s="149">
        <f>'SO 6811'!L48</f>
        <v>0</v>
      </c>
      <c r="C24" s="149">
        <f>'SO 6811'!M48</f>
        <v>0</v>
      </c>
      <c r="D24" s="149">
        <f>'SO 6811'!I48</f>
        <v>0</v>
      </c>
      <c r="E24" s="150">
        <f>'SO 6811'!S48</f>
        <v>0</v>
      </c>
      <c r="F24" s="150">
        <f>'SO 6811'!V48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8</v>
      </c>
      <c r="B25" s="151">
        <f>'SO 6811'!L50</f>
        <v>0</v>
      </c>
      <c r="C25" s="151">
        <f>'SO 6811'!M50</f>
        <v>0</v>
      </c>
      <c r="D25" s="151">
        <f>'SO 6811'!I50</f>
        <v>0</v>
      </c>
      <c r="E25" s="152">
        <f>'SO 6811'!S50</f>
        <v>0</v>
      </c>
      <c r="F25" s="152">
        <f>'SO 6811'!V50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81</v>
      </c>
      <c r="B27" s="151">
        <f>'SO 6811'!L51</f>
        <v>0</v>
      </c>
      <c r="C27" s="151">
        <f>'SO 6811'!M51</f>
        <v>0</v>
      </c>
      <c r="D27" s="151">
        <f>'SO 6811'!I51</f>
        <v>0</v>
      </c>
      <c r="E27" s="152">
        <f>'SO 6811'!S51</f>
        <v>2.04</v>
      </c>
      <c r="F27" s="152">
        <f>'SO 6811'!V51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abSelected="1" workbookViewId="0">
      <pane ySplit="8" topLeftCell="A30" activePane="bottomLeft" state="frozen"/>
      <selection pane="bottomLeft" activeCell="D35" sqref="D3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20" t="s">
        <v>28</v>
      </c>
      <c r="C1" s="221"/>
      <c r="D1" s="221"/>
      <c r="E1" s="221"/>
      <c r="F1" s="221"/>
      <c r="G1" s="221"/>
      <c r="H1" s="222"/>
      <c r="I1" s="156" t="s">
        <v>92</v>
      </c>
      <c r="J1" s="11"/>
      <c r="K1" s="3"/>
      <c r="L1" s="3"/>
      <c r="M1" s="3"/>
      <c r="N1" s="3"/>
      <c r="O1" s="3"/>
      <c r="P1" s="5" t="s">
        <v>93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20" t="s">
        <v>29</v>
      </c>
      <c r="C2" s="221"/>
      <c r="D2" s="221"/>
      <c r="E2" s="221"/>
      <c r="F2" s="221"/>
      <c r="G2" s="221"/>
      <c r="H2" s="222"/>
      <c r="I2" s="156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20" t="s">
        <v>30</v>
      </c>
      <c r="C3" s="221"/>
      <c r="D3" s="221"/>
      <c r="E3" s="221"/>
      <c r="F3" s="221"/>
      <c r="G3" s="221"/>
      <c r="H3" s="222"/>
      <c r="I3" s="156" t="s">
        <v>94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144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82</v>
      </c>
      <c r="B8" s="159" t="s">
        <v>83</v>
      </c>
      <c r="C8" s="159" t="s">
        <v>84</v>
      </c>
      <c r="D8" s="159" t="s">
        <v>85</v>
      </c>
      <c r="E8" s="159" t="s">
        <v>86</v>
      </c>
      <c r="F8" s="159" t="s">
        <v>87</v>
      </c>
      <c r="G8" s="159" t="s">
        <v>62</v>
      </c>
      <c r="H8" s="159" t="s">
        <v>63</v>
      </c>
      <c r="I8" s="159" t="s">
        <v>88</v>
      </c>
      <c r="J8" s="159"/>
      <c r="K8" s="159"/>
      <c r="L8" s="159"/>
      <c r="M8" s="159"/>
      <c r="N8" s="159"/>
      <c r="O8" s="159"/>
      <c r="P8" s="159" t="s">
        <v>89</v>
      </c>
      <c r="Q8" s="154"/>
      <c r="R8" s="154"/>
      <c r="S8" s="159" t="s">
        <v>90</v>
      </c>
      <c r="T8" s="155"/>
      <c r="U8" s="155"/>
      <c r="V8" s="159" t="s">
        <v>91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73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74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96</v>
      </c>
      <c r="C11" s="170" t="s">
        <v>97</v>
      </c>
      <c r="D11" s="164" t="s">
        <v>98</v>
      </c>
      <c r="E11" s="164" t="s">
        <v>99</v>
      </c>
      <c r="F11" s="165">
        <v>292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2">
        <v>3.8E-3</v>
      </c>
      <c r="Q11" s="173"/>
      <c r="R11" s="173">
        <v>3.8E-3</v>
      </c>
      <c r="S11" s="171">
        <f>ROUND(F11*(P11),3)</f>
        <v>1.1100000000000001</v>
      </c>
      <c r="T11" s="168"/>
      <c r="U11" s="168"/>
      <c r="V11" s="172"/>
      <c r="Z11">
        <v>0</v>
      </c>
    </row>
    <row r="12" spans="1:26" x14ac:dyDescent="0.25">
      <c r="A12" s="148"/>
      <c r="B12" s="148"/>
      <c r="C12" s="163">
        <v>6</v>
      </c>
      <c r="D12" s="163" t="s">
        <v>74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1.1100000000000001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99</v>
      </c>
      <c r="D14" s="163" t="s">
        <v>75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96</v>
      </c>
      <c r="C15" s="170" t="s">
        <v>100</v>
      </c>
      <c r="D15" s="164" t="s">
        <v>101</v>
      </c>
      <c r="E15" s="164" t="s">
        <v>102</v>
      </c>
      <c r="F15" s="165">
        <v>1.1100000000000001</v>
      </c>
      <c r="G15" s="166">
        <v>0</v>
      </c>
      <c r="H15" s="166">
        <v>0</v>
      </c>
      <c r="I15" s="166">
        <f>ROUND(F15*(G15+H15),2)</f>
        <v>0</v>
      </c>
      <c r="J15" s="164">
        <f>ROUND(F15*(N15),2)</f>
        <v>0</v>
      </c>
      <c r="K15" s="167">
        <f>ROUND(F15*(O15),2)</f>
        <v>0</v>
      </c>
      <c r="L15" s="167">
        <f>ROUND(F15*(G15),2)</f>
        <v>0</v>
      </c>
      <c r="M15" s="167">
        <f>ROUND(F15*(H15),2)</f>
        <v>0</v>
      </c>
      <c r="N15" s="167">
        <v>0</v>
      </c>
      <c r="O15" s="167"/>
      <c r="P15" s="173"/>
      <c r="Q15" s="173"/>
      <c r="R15" s="173"/>
      <c r="S15" s="171">
        <f>ROUND(F15*(P15),3)</f>
        <v>0</v>
      </c>
      <c r="T15" s="168"/>
      <c r="U15" s="168"/>
      <c r="V15" s="172"/>
      <c r="Z15">
        <v>0</v>
      </c>
    </row>
    <row r="16" spans="1:26" x14ac:dyDescent="0.25">
      <c r="A16" s="148"/>
      <c r="B16" s="148"/>
      <c r="C16" s="163">
        <v>99</v>
      </c>
      <c r="D16" s="163" t="s">
        <v>75</v>
      </c>
      <c r="E16" s="148"/>
      <c r="F16" s="162"/>
      <c r="G16" s="151">
        <f>ROUND((SUM(L14:L15))/1,2)</f>
        <v>0</v>
      </c>
      <c r="H16" s="151">
        <f>ROUND((SUM(M14:M15))/1,2)</f>
        <v>0</v>
      </c>
      <c r="I16" s="151">
        <f>ROUND((SUM(I14:I15))/1,2)</f>
        <v>0</v>
      </c>
      <c r="J16" s="148"/>
      <c r="K16" s="148"/>
      <c r="L16" s="148">
        <f>ROUND((SUM(L14:L15))/1,2)</f>
        <v>0</v>
      </c>
      <c r="M16" s="148">
        <f>ROUND((SUM(M14:M15))/1,2)</f>
        <v>0</v>
      </c>
      <c r="N16" s="148"/>
      <c r="O16" s="148"/>
      <c r="P16" s="174"/>
      <c r="Q16" s="148"/>
      <c r="R16" s="148"/>
      <c r="S16" s="174">
        <f>ROUND((SUM(S14:S15))/1,2)</f>
        <v>0</v>
      </c>
      <c r="T16" s="145"/>
      <c r="U16" s="145"/>
      <c r="V16" s="2">
        <f>ROUND((SUM(V14:V15))/1,2)</f>
        <v>0</v>
      </c>
      <c r="W16" s="145"/>
      <c r="X16" s="145"/>
      <c r="Y16" s="145"/>
      <c r="Z16" s="145"/>
    </row>
    <row r="17" spans="1:26" x14ac:dyDescent="0.25">
      <c r="A17" s="1"/>
      <c r="B17" s="1"/>
      <c r="C17" s="1"/>
      <c r="D17" s="1"/>
      <c r="E17" s="1"/>
      <c r="F17" s="158"/>
      <c r="G17" s="141"/>
      <c r="H17" s="141"/>
      <c r="I17" s="141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25">
      <c r="A18" s="148"/>
      <c r="B18" s="148"/>
      <c r="C18" s="148"/>
      <c r="D18" s="2" t="s">
        <v>73</v>
      </c>
      <c r="E18" s="148"/>
      <c r="F18" s="162"/>
      <c r="G18" s="151">
        <f>ROUND((SUM(L9:L17))/2,2)</f>
        <v>0</v>
      </c>
      <c r="H18" s="151">
        <f>ROUND((SUM(M9:M17))/2,2)</f>
        <v>0</v>
      </c>
      <c r="I18" s="151">
        <f>ROUND((SUM(I9:I17))/2,2)</f>
        <v>0</v>
      </c>
      <c r="J18" s="149"/>
      <c r="K18" s="148"/>
      <c r="L18" s="149">
        <f>ROUND((SUM(L9:L17))/2,2)</f>
        <v>0</v>
      </c>
      <c r="M18" s="149">
        <f>ROUND((SUM(M9:M17))/2,2)</f>
        <v>0</v>
      </c>
      <c r="N18" s="148"/>
      <c r="O18" s="148"/>
      <c r="P18" s="174"/>
      <c r="Q18" s="148"/>
      <c r="R18" s="148"/>
      <c r="S18" s="174">
        <f>ROUND((SUM(S9:S17))/2,2)</f>
        <v>1.1100000000000001</v>
      </c>
      <c r="T18" s="145"/>
      <c r="U18" s="145"/>
      <c r="V18" s="2">
        <f>ROUND((SUM(V9:V17))/2,2)</f>
        <v>0</v>
      </c>
    </row>
    <row r="19" spans="1:26" x14ac:dyDescent="0.25">
      <c r="A19" s="1"/>
      <c r="B19" s="1"/>
      <c r="C19" s="1"/>
      <c r="D19" s="1"/>
      <c r="E19" s="1"/>
      <c r="F19" s="158"/>
      <c r="G19" s="141"/>
      <c r="H19" s="141"/>
      <c r="I19" s="141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8"/>
      <c r="B20" s="148"/>
      <c r="C20" s="148"/>
      <c r="D20" s="2" t="s">
        <v>76</v>
      </c>
      <c r="E20" s="148"/>
      <c r="F20" s="162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x14ac:dyDescent="0.25">
      <c r="A21" s="148"/>
      <c r="B21" s="148"/>
      <c r="C21" s="163">
        <v>784</v>
      </c>
      <c r="D21" s="163" t="s">
        <v>77</v>
      </c>
      <c r="E21" s="148"/>
      <c r="F21" s="162"/>
      <c r="G21" s="149"/>
      <c r="H21" s="149"/>
      <c r="I21" s="149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5"/>
      <c r="U21" s="145"/>
      <c r="V21" s="148"/>
      <c r="W21" s="145"/>
      <c r="X21" s="145"/>
      <c r="Y21" s="145"/>
      <c r="Z21" s="145"/>
    </row>
    <row r="22" spans="1:26" ht="35.1" customHeight="1" x14ac:dyDescent="0.25">
      <c r="A22" s="169">
        <v>3</v>
      </c>
      <c r="B22" s="164" t="s">
        <v>103</v>
      </c>
      <c r="C22" s="170" t="s">
        <v>104</v>
      </c>
      <c r="D22" s="164" t="s">
        <v>105</v>
      </c>
      <c r="E22" s="164" t="s">
        <v>106</v>
      </c>
      <c r="F22" s="165">
        <v>292</v>
      </c>
      <c r="G22" s="166">
        <v>0</v>
      </c>
      <c r="H22" s="166">
        <v>0</v>
      </c>
      <c r="I22" s="166">
        <f>ROUND(F22*(G22+H22),2)</f>
        <v>0</v>
      </c>
      <c r="J22" s="164">
        <f>ROUND(F22*(N22),2)</f>
        <v>0</v>
      </c>
      <c r="K22" s="167">
        <f>ROUND(F22*(O22),2)</f>
        <v>0</v>
      </c>
      <c r="L22" s="167">
        <f>ROUND(F22*(G22),2)</f>
        <v>0</v>
      </c>
      <c r="M22" s="167">
        <f>ROUND(F22*(H22),2)</f>
        <v>0</v>
      </c>
      <c r="N22" s="167">
        <v>0</v>
      </c>
      <c r="O22" s="167"/>
      <c r="P22" s="172">
        <v>3.3E-4</v>
      </c>
      <c r="Q22" s="173"/>
      <c r="R22" s="173">
        <v>3.3E-4</v>
      </c>
      <c r="S22" s="171">
        <f>ROUND(F22*(P22),3)</f>
        <v>9.6000000000000002E-2</v>
      </c>
      <c r="T22" s="168"/>
      <c r="U22" s="168"/>
      <c r="V22" s="172"/>
      <c r="Z22">
        <v>0</v>
      </c>
    </row>
    <row r="23" spans="1:26" x14ac:dyDescent="0.25">
      <c r="A23" s="148"/>
      <c r="B23" s="148"/>
      <c r="C23" s="163">
        <v>784</v>
      </c>
      <c r="D23" s="163" t="s">
        <v>77</v>
      </c>
      <c r="E23" s="148"/>
      <c r="F23" s="162"/>
      <c r="G23" s="151">
        <f>ROUND((SUM(L21:L22))/1,2)</f>
        <v>0</v>
      </c>
      <c r="H23" s="151">
        <f>ROUND((SUM(M21:M22))/1,2)</f>
        <v>0</v>
      </c>
      <c r="I23" s="151">
        <f>ROUND((SUM(I21:I22))/1,2)</f>
        <v>0</v>
      </c>
      <c r="J23" s="148"/>
      <c r="K23" s="148"/>
      <c r="L23" s="148">
        <f>ROUND((SUM(L21:L22))/1,2)</f>
        <v>0</v>
      </c>
      <c r="M23" s="148">
        <f>ROUND((SUM(M21:M22))/1,2)</f>
        <v>0</v>
      </c>
      <c r="N23" s="148"/>
      <c r="O23" s="148"/>
      <c r="P23" s="174"/>
      <c r="Q23" s="148"/>
      <c r="R23" s="148"/>
      <c r="S23" s="174">
        <f>ROUND((SUM(S21:S22))/1,2)</f>
        <v>0.1</v>
      </c>
      <c r="T23" s="145"/>
      <c r="U23" s="145"/>
      <c r="V23" s="2">
        <f>ROUND((SUM(V21:V22))/1,2)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48"/>
      <c r="D25" s="2" t="s">
        <v>76</v>
      </c>
      <c r="E25" s="148"/>
      <c r="F25" s="162"/>
      <c r="G25" s="151">
        <f>ROUND((SUM(L20:L24))/2,2)</f>
        <v>0</v>
      </c>
      <c r="H25" s="151">
        <f>ROUND((SUM(M20:M24))/2,2)</f>
        <v>0</v>
      </c>
      <c r="I25" s="151">
        <f>ROUND((SUM(I20:I24))/2,2)</f>
        <v>0</v>
      </c>
      <c r="J25" s="149"/>
      <c r="K25" s="148"/>
      <c r="L25" s="149">
        <f>ROUND((SUM(L20:L24))/2,2)</f>
        <v>0</v>
      </c>
      <c r="M25" s="149">
        <f>ROUND((SUM(M20:M24))/2,2)</f>
        <v>0</v>
      </c>
      <c r="N25" s="148"/>
      <c r="O25" s="148"/>
      <c r="P25" s="174"/>
      <c r="Q25" s="148"/>
      <c r="R25" s="148"/>
      <c r="S25" s="174">
        <f>ROUND((SUM(S20:S24))/2,2)</f>
        <v>0.1</v>
      </c>
      <c r="T25" s="145"/>
      <c r="U25" s="145"/>
      <c r="V25" s="2">
        <f>ROUND((SUM(V20:V24))/2,2)</f>
        <v>0</v>
      </c>
    </row>
    <row r="26" spans="1:26" x14ac:dyDescent="0.25">
      <c r="A26" s="1"/>
      <c r="B26" s="1"/>
      <c r="C26" s="1"/>
      <c r="D26" s="1"/>
      <c r="E26" s="1"/>
      <c r="F26" s="158"/>
      <c r="G26" s="141"/>
      <c r="H26" s="141"/>
      <c r="I26" s="141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25">
      <c r="A27" s="148"/>
      <c r="B27" s="148"/>
      <c r="C27" s="148"/>
      <c r="D27" s="2" t="s">
        <v>78</v>
      </c>
      <c r="E27" s="148"/>
      <c r="F27" s="162"/>
      <c r="G27" s="149"/>
      <c r="H27" s="149"/>
      <c r="I27" s="149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5"/>
      <c r="U27" s="145"/>
      <c r="V27" s="148"/>
      <c r="W27" s="145"/>
      <c r="X27" s="145"/>
      <c r="Y27" s="145"/>
      <c r="Z27" s="145"/>
    </row>
    <row r="28" spans="1:26" x14ac:dyDescent="0.25">
      <c r="A28" s="148"/>
      <c r="B28" s="148"/>
      <c r="C28" s="163">
        <v>921</v>
      </c>
      <c r="D28" s="163" t="s">
        <v>79</v>
      </c>
      <c r="E28" s="148"/>
      <c r="F28" s="162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5" customHeight="1" x14ac:dyDescent="0.25">
      <c r="A29" s="169">
        <v>4</v>
      </c>
      <c r="B29" s="164" t="s">
        <v>107</v>
      </c>
      <c r="C29" s="170" t="s">
        <v>108</v>
      </c>
      <c r="D29" s="164" t="s">
        <v>109</v>
      </c>
      <c r="E29" s="164" t="s">
        <v>99</v>
      </c>
      <c r="F29" s="165">
        <v>1160</v>
      </c>
      <c r="G29" s="166">
        <v>0</v>
      </c>
      <c r="H29" s="166">
        <v>0</v>
      </c>
      <c r="I29" s="166">
        <f t="shared" ref="I29:I40" si="0">ROUND(F29*(G29+H29),2)</f>
        <v>0</v>
      </c>
      <c r="J29" s="164">
        <f t="shared" ref="J29:J40" si="1">ROUND(F29*(N29),2)</f>
        <v>0</v>
      </c>
      <c r="K29" s="167">
        <f t="shared" ref="K29:K40" si="2">ROUND(F29*(O29),2)</f>
        <v>0</v>
      </c>
      <c r="L29" s="167">
        <f t="shared" ref="L29:L40" si="3">ROUND(F29*(G29),2)</f>
        <v>0</v>
      </c>
      <c r="M29" s="167">
        <f t="shared" ref="M29:M40" si="4">ROUND(F29*(H29),2)</f>
        <v>0</v>
      </c>
      <c r="N29" s="167">
        <v>0</v>
      </c>
      <c r="O29" s="167"/>
      <c r="P29" s="173"/>
      <c r="Q29" s="173"/>
      <c r="R29" s="173"/>
      <c r="S29" s="171">
        <f t="shared" ref="S29:S40" si="5">ROUND(F29*(P29),3)</f>
        <v>0</v>
      </c>
      <c r="T29" s="168"/>
      <c r="U29" s="168"/>
      <c r="V29" s="172"/>
      <c r="Z29">
        <v>0</v>
      </c>
    </row>
    <row r="30" spans="1:26" ht="24.95" customHeight="1" x14ac:dyDescent="0.25">
      <c r="A30" s="180">
        <v>5</v>
      </c>
      <c r="B30" s="175" t="s">
        <v>110</v>
      </c>
      <c r="C30" s="181" t="s">
        <v>111</v>
      </c>
      <c r="D30" s="175" t="s">
        <v>112</v>
      </c>
      <c r="E30" s="175" t="s">
        <v>99</v>
      </c>
      <c r="F30" s="176">
        <v>1160</v>
      </c>
      <c r="G30" s="177">
        <v>0</v>
      </c>
      <c r="H30" s="177">
        <v>0</v>
      </c>
      <c r="I30" s="177">
        <f t="shared" si="0"/>
        <v>0</v>
      </c>
      <c r="J30" s="175">
        <f t="shared" si="1"/>
        <v>0</v>
      </c>
      <c r="K30" s="178">
        <f t="shared" si="2"/>
        <v>0</v>
      </c>
      <c r="L30" s="178">
        <f t="shared" si="3"/>
        <v>0</v>
      </c>
      <c r="M30" s="178">
        <f t="shared" si="4"/>
        <v>0</v>
      </c>
      <c r="N30" s="178">
        <v>0</v>
      </c>
      <c r="O30" s="178"/>
      <c r="P30" s="183">
        <v>1.0000000000000001E-5</v>
      </c>
      <c r="Q30" s="184"/>
      <c r="R30" s="184">
        <v>1.0000000000000001E-5</v>
      </c>
      <c r="S30" s="182">
        <f t="shared" si="5"/>
        <v>1.2E-2</v>
      </c>
      <c r="T30" s="179"/>
      <c r="U30" s="179"/>
      <c r="V30" s="183"/>
      <c r="Z30">
        <v>0</v>
      </c>
    </row>
    <row r="31" spans="1:26" ht="24.95" customHeight="1" x14ac:dyDescent="0.25">
      <c r="A31" s="169">
        <v>6</v>
      </c>
      <c r="B31" s="164" t="s">
        <v>113</v>
      </c>
      <c r="C31" s="170" t="s">
        <v>114</v>
      </c>
      <c r="D31" s="164" t="s">
        <v>115</v>
      </c>
      <c r="E31" s="164" t="s">
        <v>116</v>
      </c>
      <c r="F31" s="165">
        <v>195</v>
      </c>
      <c r="G31" s="166">
        <v>0</v>
      </c>
      <c r="H31" s="166">
        <v>0</v>
      </c>
      <c r="I31" s="166">
        <f t="shared" si="0"/>
        <v>0</v>
      </c>
      <c r="J31" s="164">
        <f t="shared" si="1"/>
        <v>0</v>
      </c>
      <c r="K31" s="167">
        <f t="shared" si="2"/>
        <v>0</v>
      </c>
      <c r="L31" s="167">
        <f t="shared" si="3"/>
        <v>0</v>
      </c>
      <c r="M31" s="167">
        <f t="shared" si="4"/>
        <v>0</v>
      </c>
      <c r="N31" s="167">
        <v>0</v>
      </c>
      <c r="O31" s="167"/>
      <c r="P31" s="173"/>
      <c r="Q31" s="173"/>
      <c r="R31" s="173"/>
      <c r="S31" s="171">
        <f t="shared" si="5"/>
        <v>0</v>
      </c>
      <c r="T31" s="168"/>
      <c r="U31" s="168"/>
      <c r="V31" s="172"/>
      <c r="Z31">
        <v>0</v>
      </c>
    </row>
    <row r="32" spans="1:26" ht="24.95" customHeight="1" x14ac:dyDescent="0.25">
      <c r="A32" s="180">
        <v>7</v>
      </c>
      <c r="B32" s="164" t="s">
        <v>107</v>
      </c>
      <c r="C32" s="170" t="s">
        <v>117</v>
      </c>
      <c r="D32" s="164" t="s">
        <v>118</v>
      </c>
      <c r="E32" s="164" t="s">
        <v>99</v>
      </c>
      <c r="F32" s="165">
        <v>4</v>
      </c>
      <c r="G32" s="166">
        <v>0</v>
      </c>
      <c r="H32" s="166">
        <v>0</v>
      </c>
      <c r="I32" s="166">
        <f t="shared" si="0"/>
        <v>0</v>
      </c>
      <c r="J32" s="164">
        <f t="shared" si="1"/>
        <v>0</v>
      </c>
      <c r="K32" s="167">
        <f t="shared" si="2"/>
        <v>0</v>
      </c>
      <c r="L32" s="167">
        <f t="shared" si="3"/>
        <v>0</v>
      </c>
      <c r="M32" s="167">
        <f t="shared" si="4"/>
        <v>0</v>
      </c>
      <c r="N32" s="167">
        <v>0</v>
      </c>
      <c r="O32" s="167"/>
      <c r="P32" s="173"/>
      <c r="Q32" s="173"/>
      <c r="R32" s="173"/>
      <c r="S32" s="171">
        <f t="shared" si="5"/>
        <v>0</v>
      </c>
      <c r="T32" s="168"/>
      <c r="U32" s="168"/>
      <c r="V32" s="172"/>
      <c r="Z32">
        <v>0</v>
      </c>
    </row>
    <row r="33" spans="1:26" ht="24.95" customHeight="1" x14ac:dyDescent="0.25">
      <c r="A33" s="169">
        <v>8</v>
      </c>
      <c r="B33" s="175" t="s">
        <v>119</v>
      </c>
      <c r="C33" s="181" t="s">
        <v>120</v>
      </c>
      <c r="D33" s="175" t="s">
        <v>121</v>
      </c>
      <c r="E33" s="175" t="s">
        <v>99</v>
      </c>
      <c r="F33" s="176">
        <v>4</v>
      </c>
      <c r="G33" s="177">
        <v>0</v>
      </c>
      <c r="H33" s="177">
        <v>0</v>
      </c>
      <c r="I33" s="177">
        <f t="shared" si="0"/>
        <v>0</v>
      </c>
      <c r="J33" s="175">
        <f t="shared" si="1"/>
        <v>0</v>
      </c>
      <c r="K33" s="178">
        <f t="shared" si="2"/>
        <v>0</v>
      </c>
      <c r="L33" s="178">
        <f t="shared" si="3"/>
        <v>0</v>
      </c>
      <c r="M33" s="178">
        <f t="shared" si="4"/>
        <v>0</v>
      </c>
      <c r="N33" s="178">
        <v>0</v>
      </c>
      <c r="O33" s="178"/>
      <c r="P33" s="183">
        <v>6.0000000000000002E-5</v>
      </c>
      <c r="Q33" s="184"/>
      <c r="R33" s="184">
        <v>6.0000000000000002E-5</v>
      </c>
      <c r="S33" s="182">
        <f t="shared" si="5"/>
        <v>0</v>
      </c>
      <c r="T33" s="179"/>
      <c r="U33" s="179"/>
      <c r="V33" s="183"/>
      <c r="Z33">
        <v>0</v>
      </c>
    </row>
    <row r="34" spans="1:26" ht="24.95" customHeight="1" x14ac:dyDescent="0.25">
      <c r="A34" s="180">
        <v>9</v>
      </c>
      <c r="B34" s="175" t="s">
        <v>119</v>
      </c>
      <c r="C34" s="181" t="s">
        <v>122</v>
      </c>
      <c r="D34" s="175" t="s">
        <v>123</v>
      </c>
      <c r="E34" s="175" t="s">
        <v>99</v>
      </c>
      <c r="F34" s="176">
        <v>12</v>
      </c>
      <c r="G34" s="177">
        <v>0</v>
      </c>
      <c r="H34" s="177">
        <v>0</v>
      </c>
      <c r="I34" s="177">
        <f t="shared" si="0"/>
        <v>0</v>
      </c>
      <c r="J34" s="175">
        <f t="shared" si="1"/>
        <v>0</v>
      </c>
      <c r="K34" s="178">
        <f t="shared" si="2"/>
        <v>0</v>
      </c>
      <c r="L34" s="178">
        <f t="shared" si="3"/>
        <v>0</v>
      </c>
      <c r="M34" s="178">
        <f t="shared" si="4"/>
        <v>0</v>
      </c>
      <c r="N34" s="178">
        <v>0</v>
      </c>
      <c r="O34" s="178"/>
      <c r="P34" s="184"/>
      <c r="Q34" s="184"/>
      <c r="R34" s="184"/>
      <c r="S34" s="182">
        <f t="shared" si="5"/>
        <v>0</v>
      </c>
      <c r="T34" s="179"/>
      <c r="U34" s="179"/>
      <c r="V34" s="183"/>
      <c r="Z34">
        <v>0</v>
      </c>
    </row>
    <row r="35" spans="1:26" ht="24.95" customHeight="1" x14ac:dyDescent="0.25">
      <c r="A35" s="169">
        <v>10</v>
      </c>
      <c r="B35" s="164" t="s">
        <v>107</v>
      </c>
      <c r="C35" s="170" t="s">
        <v>124</v>
      </c>
      <c r="D35" s="164" t="s">
        <v>151</v>
      </c>
      <c r="E35" s="164" t="s">
        <v>99</v>
      </c>
      <c r="F35" s="165">
        <v>288</v>
      </c>
      <c r="G35" s="166">
        <v>0</v>
      </c>
      <c r="H35" s="166">
        <v>0</v>
      </c>
      <c r="I35" s="166">
        <f t="shared" si="0"/>
        <v>0</v>
      </c>
      <c r="J35" s="164">
        <f t="shared" si="1"/>
        <v>0</v>
      </c>
      <c r="K35" s="167">
        <f t="shared" si="2"/>
        <v>0</v>
      </c>
      <c r="L35" s="167">
        <f t="shared" si="3"/>
        <v>0</v>
      </c>
      <c r="M35" s="167">
        <f t="shared" si="4"/>
        <v>0</v>
      </c>
      <c r="N35" s="167">
        <v>0</v>
      </c>
      <c r="O35" s="167"/>
      <c r="P35" s="173"/>
      <c r="Q35" s="173"/>
      <c r="R35" s="173"/>
      <c r="S35" s="171">
        <f t="shared" si="5"/>
        <v>0</v>
      </c>
      <c r="T35" s="168"/>
      <c r="U35" s="168"/>
      <c r="V35" s="172"/>
      <c r="Z35">
        <v>0</v>
      </c>
    </row>
    <row r="36" spans="1:26" ht="24.95" customHeight="1" x14ac:dyDescent="0.25">
      <c r="A36" s="180">
        <v>11</v>
      </c>
      <c r="B36" s="175" t="s">
        <v>119</v>
      </c>
      <c r="C36" s="181" t="s">
        <v>125</v>
      </c>
      <c r="D36" s="175" t="s">
        <v>150</v>
      </c>
      <c r="E36" s="175" t="s">
        <v>99</v>
      </c>
      <c r="F36" s="176">
        <v>234</v>
      </c>
      <c r="G36" s="177">
        <v>0</v>
      </c>
      <c r="H36" s="177">
        <v>0</v>
      </c>
      <c r="I36" s="177">
        <f t="shared" si="0"/>
        <v>0</v>
      </c>
      <c r="J36" s="175">
        <f t="shared" si="1"/>
        <v>0</v>
      </c>
      <c r="K36" s="178">
        <f t="shared" si="2"/>
        <v>0</v>
      </c>
      <c r="L36" s="178">
        <f t="shared" si="3"/>
        <v>0</v>
      </c>
      <c r="M36" s="178">
        <f t="shared" si="4"/>
        <v>0</v>
      </c>
      <c r="N36" s="178">
        <v>0</v>
      </c>
      <c r="O36" s="178"/>
      <c r="P36" s="183">
        <v>2.6900000000000001E-3</v>
      </c>
      <c r="Q36" s="184"/>
      <c r="R36" s="184">
        <v>2.6900000000000001E-3</v>
      </c>
      <c r="S36" s="182">
        <f t="shared" si="5"/>
        <v>0.629</v>
      </c>
      <c r="T36" s="179"/>
      <c r="U36" s="179"/>
      <c r="V36" s="183"/>
      <c r="Z36">
        <v>0</v>
      </c>
    </row>
    <row r="37" spans="1:26" ht="24.95" customHeight="1" x14ac:dyDescent="0.25">
      <c r="A37" s="169">
        <v>12</v>
      </c>
      <c r="B37" s="175" t="s">
        <v>119</v>
      </c>
      <c r="C37" s="181" t="s">
        <v>126</v>
      </c>
      <c r="D37" s="175" t="s">
        <v>127</v>
      </c>
      <c r="E37" s="175" t="s">
        <v>99</v>
      </c>
      <c r="F37" s="176">
        <v>234</v>
      </c>
      <c r="G37" s="177">
        <v>0</v>
      </c>
      <c r="H37" s="177">
        <v>0</v>
      </c>
      <c r="I37" s="177">
        <f t="shared" si="0"/>
        <v>0</v>
      </c>
      <c r="J37" s="175">
        <f t="shared" si="1"/>
        <v>0</v>
      </c>
      <c r="K37" s="178">
        <f t="shared" si="2"/>
        <v>0</v>
      </c>
      <c r="L37" s="178">
        <f t="shared" si="3"/>
        <v>0</v>
      </c>
      <c r="M37" s="178">
        <f t="shared" si="4"/>
        <v>0</v>
      </c>
      <c r="N37" s="178">
        <v>0</v>
      </c>
      <c r="O37" s="178"/>
      <c r="P37" s="184"/>
      <c r="Q37" s="184"/>
      <c r="R37" s="184"/>
      <c r="S37" s="182">
        <f t="shared" si="5"/>
        <v>0</v>
      </c>
      <c r="T37" s="179"/>
      <c r="U37" s="179"/>
      <c r="V37" s="183"/>
      <c r="Z37">
        <v>0</v>
      </c>
    </row>
    <row r="38" spans="1:26" ht="24.95" customHeight="1" x14ac:dyDescent="0.25">
      <c r="A38" s="180">
        <v>13</v>
      </c>
      <c r="B38" s="175" t="s">
        <v>119</v>
      </c>
      <c r="C38" s="181" t="s">
        <v>128</v>
      </c>
      <c r="D38" s="175" t="s">
        <v>129</v>
      </c>
      <c r="E38" s="175" t="s">
        <v>99</v>
      </c>
      <c r="F38" s="176">
        <v>54</v>
      </c>
      <c r="G38" s="177">
        <v>0</v>
      </c>
      <c r="H38" s="177">
        <v>0</v>
      </c>
      <c r="I38" s="177">
        <f t="shared" si="0"/>
        <v>0</v>
      </c>
      <c r="J38" s="175">
        <f t="shared" si="1"/>
        <v>0</v>
      </c>
      <c r="K38" s="178">
        <f t="shared" si="2"/>
        <v>0</v>
      </c>
      <c r="L38" s="178">
        <f t="shared" si="3"/>
        <v>0</v>
      </c>
      <c r="M38" s="178">
        <f t="shared" si="4"/>
        <v>0</v>
      </c>
      <c r="N38" s="178">
        <v>0</v>
      </c>
      <c r="O38" s="178"/>
      <c r="P38" s="183">
        <v>3.5799999999999998E-3</v>
      </c>
      <c r="Q38" s="184"/>
      <c r="R38" s="184">
        <v>3.5799999999999998E-3</v>
      </c>
      <c r="S38" s="182">
        <f t="shared" si="5"/>
        <v>0.193</v>
      </c>
      <c r="T38" s="179"/>
      <c r="U38" s="179"/>
      <c r="V38" s="183"/>
      <c r="Z38">
        <v>0</v>
      </c>
    </row>
    <row r="39" spans="1:26" ht="24.95" customHeight="1" x14ac:dyDescent="0.25">
      <c r="A39" s="169">
        <v>14</v>
      </c>
      <c r="B39" s="175" t="s">
        <v>119</v>
      </c>
      <c r="C39" s="181" t="s">
        <v>130</v>
      </c>
      <c r="D39" s="175" t="s">
        <v>131</v>
      </c>
      <c r="E39" s="175" t="s">
        <v>99</v>
      </c>
      <c r="F39" s="176">
        <v>864</v>
      </c>
      <c r="G39" s="177">
        <v>0</v>
      </c>
      <c r="H39" s="177">
        <v>0</v>
      </c>
      <c r="I39" s="177">
        <f t="shared" si="0"/>
        <v>0</v>
      </c>
      <c r="J39" s="175">
        <f t="shared" si="1"/>
        <v>0</v>
      </c>
      <c r="K39" s="178">
        <f t="shared" si="2"/>
        <v>0</v>
      </c>
      <c r="L39" s="178">
        <f t="shared" si="3"/>
        <v>0</v>
      </c>
      <c r="M39" s="178">
        <f t="shared" si="4"/>
        <v>0</v>
      </c>
      <c r="N39" s="178">
        <v>0</v>
      </c>
      <c r="O39" s="178"/>
      <c r="P39" s="184"/>
      <c r="Q39" s="184"/>
      <c r="R39" s="184"/>
      <c r="S39" s="182">
        <f t="shared" si="5"/>
        <v>0</v>
      </c>
      <c r="T39" s="179"/>
      <c r="U39" s="179"/>
      <c r="V39" s="183"/>
      <c r="Z39">
        <v>0</v>
      </c>
    </row>
    <row r="40" spans="1:26" ht="24.95" customHeight="1" x14ac:dyDescent="0.25">
      <c r="A40" s="180">
        <v>15</v>
      </c>
      <c r="B40" s="164" t="s">
        <v>113</v>
      </c>
      <c r="C40" s="170" t="s">
        <v>132</v>
      </c>
      <c r="D40" s="164" t="s">
        <v>133</v>
      </c>
      <c r="E40" s="164" t="s">
        <v>134</v>
      </c>
      <c r="F40" s="165">
        <v>5</v>
      </c>
      <c r="G40" s="166">
        <v>0</v>
      </c>
      <c r="H40" s="166">
        <v>0</v>
      </c>
      <c r="I40" s="166">
        <f t="shared" si="0"/>
        <v>0</v>
      </c>
      <c r="J40" s="164">
        <f t="shared" si="1"/>
        <v>0</v>
      </c>
      <c r="K40" s="167">
        <f t="shared" si="2"/>
        <v>0</v>
      </c>
      <c r="L40" s="167">
        <f t="shared" si="3"/>
        <v>0</v>
      </c>
      <c r="M40" s="167">
        <f t="shared" si="4"/>
        <v>0</v>
      </c>
      <c r="N40" s="167">
        <v>0</v>
      </c>
      <c r="O40" s="167"/>
      <c r="P40" s="173"/>
      <c r="Q40" s="173"/>
      <c r="R40" s="173"/>
      <c r="S40" s="171">
        <f t="shared" si="5"/>
        <v>0</v>
      </c>
      <c r="T40" s="168"/>
      <c r="U40" s="168"/>
      <c r="V40" s="172"/>
      <c r="Z40">
        <v>0</v>
      </c>
    </row>
    <row r="41" spans="1:26" x14ac:dyDescent="0.25">
      <c r="A41" s="148"/>
      <c r="B41" s="148"/>
      <c r="C41" s="163">
        <v>921</v>
      </c>
      <c r="D41" s="163" t="s">
        <v>79</v>
      </c>
      <c r="E41" s="148"/>
      <c r="F41" s="162"/>
      <c r="G41" s="151">
        <f>ROUND((SUM(L28:L40))/1,2)</f>
        <v>0</v>
      </c>
      <c r="H41" s="151">
        <f>ROUND((SUM(M28:M40))/1,2)</f>
        <v>0</v>
      </c>
      <c r="I41" s="151">
        <f>ROUND((SUM(I28:I40))/1,2)</f>
        <v>0</v>
      </c>
      <c r="J41" s="148"/>
      <c r="K41" s="148"/>
      <c r="L41" s="148">
        <f>ROUND((SUM(L28:L40))/1,2)</f>
        <v>0</v>
      </c>
      <c r="M41" s="148">
        <f>ROUND((SUM(M28:M40))/1,2)</f>
        <v>0</v>
      </c>
      <c r="N41" s="148"/>
      <c r="O41" s="148"/>
      <c r="P41" s="174"/>
      <c r="Q41" s="148"/>
      <c r="R41" s="148"/>
      <c r="S41" s="174">
        <f>ROUND((SUM(S28:S40))/1,2)</f>
        <v>0.83</v>
      </c>
      <c r="T41" s="145"/>
      <c r="U41" s="145"/>
      <c r="V41" s="2">
        <f>ROUND((SUM(V28:V40))/1,2)</f>
        <v>0</v>
      </c>
      <c r="W41" s="145"/>
      <c r="X41" s="145"/>
      <c r="Y41" s="145"/>
      <c r="Z41" s="145"/>
    </row>
    <row r="42" spans="1:26" x14ac:dyDescent="0.25">
      <c r="A42" s="1"/>
      <c r="B42" s="1"/>
      <c r="C42" s="1"/>
      <c r="D42" s="1"/>
      <c r="E42" s="1"/>
      <c r="F42" s="158"/>
      <c r="G42" s="141"/>
      <c r="H42" s="141"/>
      <c r="I42" s="141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8"/>
      <c r="B43" s="148"/>
      <c r="C43" s="148"/>
      <c r="D43" s="2" t="s">
        <v>78</v>
      </c>
      <c r="E43" s="148"/>
      <c r="F43" s="162"/>
      <c r="G43" s="151">
        <f>ROUND((SUM(L27:L42))/2,2)</f>
        <v>0</v>
      </c>
      <c r="H43" s="151">
        <f>ROUND((SUM(M27:M42))/2,2)</f>
        <v>0</v>
      </c>
      <c r="I43" s="151">
        <f>ROUND((SUM(I27:I42))/2,2)</f>
        <v>0</v>
      </c>
      <c r="J43" s="149"/>
      <c r="K43" s="148"/>
      <c r="L43" s="149">
        <f>ROUND((SUM(L27:L42))/2,2)</f>
        <v>0</v>
      </c>
      <c r="M43" s="149">
        <f>ROUND((SUM(M27:M42))/2,2)</f>
        <v>0</v>
      </c>
      <c r="N43" s="148"/>
      <c r="O43" s="148"/>
      <c r="P43" s="174"/>
      <c r="Q43" s="148"/>
      <c r="R43" s="148"/>
      <c r="S43" s="174">
        <f>ROUND((SUM(S27:S42))/2,2)</f>
        <v>0.83</v>
      </c>
      <c r="T43" s="145"/>
      <c r="U43" s="145"/>
      <c r="V43" s="2">
        <f>ROUND((SUM(V27:V42))/2,2)</f>
        <v>0</v>
      </c>
    </row>
    <row r="44" spans="1:26" x14ac:dyDescent="0.25">
      <c r="A44" s="1"/>
      <c r="B44" s="1"/>
      <c r="C44" s="1"/>
      <c r="D44" s="1"/>
      <c r="E44" s="1"/>
      <c r="F44" s="158"/>
      <c r="G44" s="141"/>
      <c r="H44" s="141"/>
      <c r="I44" s="141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48"/>
      <c r="B45" s="148"/>
      <c r="C45" s="148"/>
      <c r="D45" s="2" t="s">
        <v>8</v>
      </c>
      <c r="E45" s="148"/>
      <c r="F45" s="162"/>
      <c r="G45" s="149"/>
      <c r="H45" s="149"/>
      <c r="I45" s="14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5"/>
      <c r="U45" s="145"/>
      <c r="V45" s="148"/>
      <c r="W45" s="145"/>
      <c r="X45" s="145"/>
      <c r="Y45" s="145"/>
      <c r="Z45" s="145"/>
    </row>
    <row r="46" spans="1:26" x14ac:dyDescent="0.25">
      <c r="A46" s="148"/>
      <c r="B46" s="148"/>
      <c r="C46" s="163">
        <v>0</v>
      </c>
      <c r="D46" s="163" t="s">
        <v>80</v>
      </c>
      <c r="E46" s="148"/>
      <c r="F46" s="162"/>
      <c r="G46" s="149"/>
      <c r="H46" s="149"/>
      <c r="I46" s="149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5"/>
      <c r="U46" s="145"/>
      <c r="V46" s="148"/>
      <c r="W46" s="145"/>
      <c r="X46" s="145"/>
      <c r="Y46" s="145"/>
      <c r="Z46" s="145"/>
    </row>
    <row r="47" spans="1:26" ht="24.95" customHeight="1" x14ac:dyDescent="0.25">
      <c r="A47" s="169">
        <v>16</v>
      </c>
      <c r="B47" s="164" t="s">
        <v>135</v>
      </c>
      <c r="C47" s="170" t="s">
        <v>136</v>
      </c>
      <c r="D47" s="164" t="s">
        <v>137</v>
      </c>
      <c r="E47" s="164" t="s">
        <v>138</v>
      </c>
      <c r="F47" s="165">
        <v>12</v>
      </c>
      <c r="G47" s="166">
        <v>0</v>
      </c>
      <c r="H47" s="166">
        <v>0</v>
      </c>
      <c r="I47" s="166">
        <f>ROUND(F47*(G47+H47),2)</f>
        <v>0</v>
      </c>
      <c r="J47" s="164">
        <f>ROUND(F47*(N47),2)</f>
        <v>0</v>
      </c>
      <c r="K47" s="167">
        <f>ROUND(F47*(O47),2)</f>
        <v>0</v>
      </c>
      <c r="L47" s="167">
        <f>ROUND(F47*(G47),2)</f>
        <v>0</v>
      </c>
      <c r="M47" s="167">
        <f>ROUND(F47*(H47),2)</f>
        <v>0</v>
      </c>
      <c r="N47" s="167">
        <v>0</v>
      </c>
      <c r="O47" s="167"/>
      <c r="P47" s="173"/>
      <c r="Q47" s="173"/>
      <c r="R47" s="173"/>
      <c r="S47" s="171">
        <f>ROUND(F47*(P47),3)</f>
        <v>0</v>
      </c>
      <c r="T47" s="168"/>
      <c r="U47" s="168"/>
      <c r="V47" s="172"/>
      <c r="Z47">
        <v>0</v>
      </c>
    </row>
    <row r="48" spans="1:26" x14ac:dyDescent="0.25">
      <c r="A48" s="148"/>
      <c r="B48" s="148"/>
      <c r="C48" s="163">
        <v>0</v>
      </c>
      <c r="D48" s="163" t="s">
        <v>80</v>
      </c>
      <c r="E48" s="148"/>
      <c r="F48" s="162"/>
      <c r="G48" s="151">
        <f>ROUND((SUM(L46:L47))/1,2)</f>
        <v>0</v>
      </c>
      <c r="H48" s="151">
        <f>ROUND((SUM(M46:M47))/1,2)</f>
        <v>0</v>
      </c>
      <c r="I48" s="151">
        <f>ROUND((SUM(I46:I47))/1,2)</f>
        <v>0</v>
      </c>
      <c r="J48" s="148"/>
      <c r="K48" s="148"/>
      <c r="L48" s="148">
        <f>ROUND((SUM(L46:L47))/1,2)</f>
        <v>0</v>
      </c>
      <c r="M48" s="148">
        <f>ROUND((SUM(M46:M47))/1,2)</f>
        <v>0</v>
      </c>
      <c r="N48" s="148"/>
      <c r="O48" s="148"/>
      <c r="P48" s="174"/>
      <c r="Q48" s="1"/>
      <c r="R48" s="1"/>
      <c r="S48" s="174">
        <f>ROUND((SUM(S46:S47))/1,2)</f>
        <v>0</v>
      </c>
      <c r="T48" s="185"/>
      <c r="U48" s="185"/>
      <c r="V48" s="2">
        <f>ROUND((SUM(V46:V47))/1,2)</f>
        <v>0</v>
      </c>
    </row>
    <row r="49" spans="1:26" x14ac:dyDescent="0.25">
      <c r="A49" s="1"/>
      <c r="B49" s="1"/>
      <c r="C49" s="1"/>
      <c r="D49" s="1"/>
      <c r="E49" s="1"/>
      <c r="F49" s="158"/>
      <c r="G49" s="141"/>
      <c r="H49" s="141"/>
      <c r="I49" s="141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8"/>
      <c r="B50" s="148"/>
      <c r="C50" s="148"/>
      <c r="D50" s="2" t="s">
        <v>8</v>
      </c>
      <c r="E50" s="148"/>
      <c r="F50" s="162"/>
      <c r="G50" s="151">
        <f>ROUND((SUM(L45:L49))/2,2)</f>
        <v>0</v>
      </c>
      <c r="H50" s="151">
        <f>ROUND((SUM(M45:M49))/2,2)</f>
        <v>0</v>
      </c>
      <c r="I50" s="151">
        <f>ROUND((SUM(I45:I49))/2,2)</f>
        <v>0</v>
      </c>
      <c r="J50" s="148"/>
      <c r="K50" s="148"/>
      <c r="L50" s="148">
        <f>ROUND((SUM(L45:L49))/2,2)</f>
        <v>0</v>
      </c>
      <c r="M50" s="148">
        <f>ROUND((SUM(M45:M49))/2,2)</f>
        <v>0</v>
      </c>
      <c r="N50" s="148"/>
      <c r="O50" s="148"/>
      <c r="P50" s="174"/>
      <c r="Q50" s="1"/>
      <c r="R50" s="1"/>
      <c r="S50" s="174">
        <f>ROUND((SUM(S45:S49))/2,2)</f>
        <v>0</v>
      </c>
      <c r="V50" s="2">
        <f>ROUND((SUM(V45:V49))/2,2)</f>
        <v>0</v>
      </c>
    </row>
    <row r="51" spans="1:26" x14ac:dyDescent="0.25">
      <c r="A51" s="186"/>
      <c r="B51" s="186"/>
      <c r="C51" s="186"/>
      <c r="D51" s="186" t="s">
        <v>81</v>
      </c>
      <c r="E51" s="186"/>
      <c r="F51" s="187"/>
      <c r="G51" s="188">
        <f>ROUND((SUM(L9:L50))/3,2)</f>
        <v>0</v>
      </c>
      <c r="H51" s="188">
        <f>ROUND((SUM(M9:M50))/3,2)</f>
        <v>0</v>
      </c>
      <c r="I51" s="188">
        <f>ROUND((SUM(I9:I50))/3,2)</f>
        <v>0</v>
      </c>
      <c r="J51" s="186"/>
      <c r="K51" s="186">
        <f>ROUND((SUM(K9:K50))/3,2)</f>
        <v>0</v>
      </c>
      <c r="L51" s="186">
        <f>ROUND((SUM(L9:L50))/3,2)</f>
        <v>0</v>
      </c>
      <c r="M51" s="186">
        <f>ROUND((SUM(M9:M50))/3,2)</f>
        <v>0</v>
      </c>
      <c r="N51" s="186"/>
      <c r="O51" s="186"/>
      <c r="P51" s="187"/>
      <c r="Q51" s="186"/>
      <c r="R51" s="186"/>
      <c r="S51" s="187">
        <f>ROUND((SUM(S9:S50))/3,2)</f>
        <v>2.04</v>
      </c>
      <c r="T51" s="189"/>
      <c r="U51" s="189"/>
      <c r="V51" s="186">
        <f>ROUND((SUM(V9:V50))/3,2)</f>
        <v>0</v>
      </c>
      <c r="Z51">
        <f>(SUM(Z9:Z50))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Zákazka Výmena svietidiel v MŠ  / ELI - MŠ Cottbuska 34</oddHeader>
    <oddFooter>&amp;RStrana &amp;P z &amp;N    &amp;L&amp;7Spracované systémom Systematic® Kalkulus,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19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4" t="s">
        <v>20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2"/>
      <c r="B3" s="33" t="s">
        <v>22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8" t="s">
        <v>28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1" t="s">
        <v>29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2"/>
      <c r="B9" s="37" t="s">
        <v>31</v>
      </c>
      <c r="C9" s="19"/>
      <c r="D9" s="16"/>
      <c r="E9" s="16"/>
      <c r="F9" s="16"/>
      <c r="G9" s="38" t="s">
        <v>32</v>
      </c>
      <c r="H9" s="16"/>
      <c r="I9" s="26"/>
      <c r="J9" s="29"/>
    </row>
    <row r="10" spans="1:23" ht="20.100000000000001" customHeight="1" x14ac:dyDescent="0.25">
      <c r="A10" s="12"/>
      <c r="B10" s="211" t="s">
        <v>30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2"/>
      <c r="B11" s="37" t="s">
        <v>31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33</v>
      </c>
      <c r="C15" s="83" t="s">
        <v>6</v>
      </c>
      <c r="D15" s="83" t="s">
        <v>62</v>
      </c>
      <c r="E15" s="84" t="s">
        <v>63</v>
      </c>
      <c r="F15" s="98" t="s">
        <v>64</v>
      </c>
      <c r="G15" s="50" t="s">
        <v>39</v>
      </c>
      <c r="H15" s="53" t="s">
        <v>40</v>
      </c>
      <c r="I15" s="97"/>
      <c r="J15" s="47"/>
    </row>
    <row r="16" spans="1:23" ht="18" customHeight="1" x14ac:dyDescent="0.25">
      <c r="A16" s="12"/>
      <c r="B16" s="85">
        <v>1</v>
      </c>
      <c r="C16" s="86" t="s">
        <v>34</v>
      </c>
      <c r="D16" s="87">
        <f>'Rekap 6805'!B13</f>
        <v>0</v>
      </c>
      <c r="E16" s="88">
        <f>'Rekap 6805'!C13</f>
        <v>0</v>
      </c>
      <c r="F16" s="99">
        <f>'Rekap 6805'!D13</f>
        <v>0</v>
      </c>
      <c r="G16" s="51">
        <v>6</v>
      </c>
      <c r="H16" s="108" t="s">
        <v>41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35</v>
      </c>
      <c r="D17" s="68">
        <f>'Rekap 6805'!B17</f>
        <v>0</v>
      </c>
      <c r="E17" s="66">
        <f>'Rekap 6805'!C17</f>
        <v>0</v>
      </c>
      <c r="F17" s="71">
        <f>'Rekap 6805'!D17</f>
        <v>0</v>
      </c>
      <c r="G17" s="52">
        <v>7</v>
      </c>
      <c r="H17" s="109" t="s">
        <v>42</v>
      </c>
      <c r="I17" s="119"/>
      <c r="J17" s="112">
        <f>'SO 6805'!Z51</f>
        <v>0</v>
      </c>
    </row>
    <row r="18" spans="1:26" ht="18" customHeight="1" x14ac:dyDescent="0.25">
      <c r="A18" s="12"/>
      <c r="B18" s="59">
        <v>3</v>
      </c>
      <c r="C18" s="63" t="s">
        <v>36</v>
      </c>
      <c r="D18" s="69">
        <f>'Rekap 6805'!B21</f>
        <v>0</v>
      </c>
      <c r="E18" s="67">
        <f>'Rekap 6805'!C21</f>
        <v>0</v>
      </c>
      <c r="F18" s="72">
        <f>'Rekap 6805'!D21</f>
        <v>0</v>
      </c>
      <c r="G18" s="52">
        <v>8</v>
      </c>
      <c r="H18" s="109" t="s">
        <v>43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37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38</v>
      </c>
      <c r="D20" s="70"/>
      <c r="E20" s="92"/>
      <c r="F20" s="100">
        <f>SUM(F16:F19)</f>
        <v>0</v>
      </c>
      <c r="G20" s="52">
        <v>10</v>
      </c>
      <c r="H20" s="109" t="s">
        <v>38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51</v>
      </c>
      <c r="C21" s="60" t="s">
        <v>52</v>
      </c>
      <c r="D21" s="65"/>
      <c r="E21" s="18"/>
      <c r="F21" s="90"/>
      <c r="G21" s="56" t="s">
        <v>58</v>
      </c>
      <c r="H21" s="53" t="s">
        <v>52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53</v>
      </c>
      <c r="D22" s="78"/>
      <c r="E22" s="80" t="s">
        <v>56</v>
      </c>
      <c r="F22" s="71">
        <f>((F16*U22*0)+(F17*V22*0)+(F18*W22*0))/100</f>
        <v>0</v>
      </c>
      <c r="G22" s="51">
        <v>16</v>
      </c>
      <c r="H22" s="108" t="s">
        <v>59</v>
      </c>
      <c r="I22" s="120" t="s">
        <v>56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54</v>
      </c>
      <c r="D23" s="57"/>
      <c r="E23" s="80" t="s">
        <v>57</v>
      </c>
      <c r="F23" s="72">
        <f>((F16*U23*0)+(F17*V23*0)+(F18*W23*0))/100</f>
        <v>0</v>
      </c>
      <c r="G23" s="52">
        <v>17</v>
      </c>
      <c r="H23" s="109" t="s">
        <v>60</v>
      </c>
      <c r="I23" s="120" t="s">
        <v>56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55</v>
      </c>
      <c r="D24" s="57"/>
      <c r="E24" s="80" t="s">
        <v>56</v>
      </c>
      <c r="F24" s="72">
        <f>((F16*U24*0)+(F17*V24*0)+(F18*W24*0))/100</f>
        <v>0</v>
      </c>
      <c r="G24" s="52">
        <v>18</v>
      </c>
      <c r="H24" s="109" t="s">
        <v>61</v>
      </c>
      <c r="I24" s="120" t="s">
        <v>57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38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67</v>
      </c>
      <c r="D27" s="126"/>
      <c r="E27" s="94"/>
      <c r="F27" s="28"/>
      <c r="G27" s="102" t="s">
        <v>44</v>
      </c>
      <c r="H27" s="96" t="s">
        <v>45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46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47</v>
      </c>
      <c r="I29" s="115">
        <f>J28-SUM('SO 6805'!K9:'SO 6805'!K50)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48</v>
      </c>
      <c r="I30" s="80">
        <f>SUM('SO 6805'!K9:'SO 6805'!K50)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49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50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65</v>
      </c>
      <c r="E33" s="77"/>
      <c r="F33" s="95"/>
      <c r="G33" s="104">
        <v>26</v>
      </c>
      <c r="H33" s="132" t="s">
        <v>66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topLeftCell="A7"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28</v>
      </c>
      <c r="B1" s="218"/>
      <c r="C1" s="218"/>
      <c r="D1" s="219"/>
      <c r="E1" s="136" t="s">
        <v>25</v>
      </c>
      <c r="F1" s="135"/>
      <c r="W1">
        <v>30.126000000000001</v>
      </c>
    </row>
    <row r="2" spans="1:26" ht="20.100000000000001" customHeight="1" x14ac:dyDescent="0.25">
      <c r="A2" s="217" t="s">
        <v>29</v>
      </c>
      <c r="B2" s="218"/>
      <c r="C2" s="218"/>
      <c r="D2" s="219"/>
      <c r="E2" s="136" t="s">
        <v>23</v>
      </c>
      <c r="F2" s="135"/>
    </row>
    <row r="3" spans="1:26" ht="20.100000000000001" customHeight="1" x14ac:dyDescent="0.25">
      <c r="A3" s="217" t="s">
        <v>30</v>
      </c>
      <c r="B3" s="218"/>
      <c r="C3" s="218"/>
      <c r="D3" s="219"/>
      <c r="E3" s="136" t="s">
        <v>71</v>
      </c>
      <c r="F3" s="135"/>
    </row>
    <row r="4" spans="1:26" x14ac:dyDescent="0.25">
      <c r="A4" s="137" t="s">
        <v>20</v>
      </c>
      <c r="B4" s="134"/>
      <c r="C4" s="134"/>
      <c r="D4" s="134"/>
      <c r="E4" s="134"/>
      <c r="F4" s="134"/>
    </row>
    <row r="5" spans="1:26" x14ac:dyDescent="0.25">
      <c r="A5" s="137" t="s">
        <v>22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72</v>
      </c>
      <c r="B8" s="134"/>
      <c r="C8" s="134"/>
      <c r="D8" s="134"/>
      <c r="E8" s="134"/>
      <c r="F8" s="134"/>
    </row>
    <row r="9" spans="1:26" x14ac:dyDescent="0.25">
      <c r="A9" s="139" t="s">
        <v>68</v>
      </c>
      <c r="B9" s="139" t="s">
        <v>62</v>
      </c>
      <c r="C9" s="139" t="s">
        <v>63</v>
      </c>
      <c r="D9" s="139" t="s">
        <v>38</v>
      </c>
      <c r="E9" s="139" t="s">
        <v>69</v>
      </c>
      <c r="F9" s="139" t="s">
        <v>70</v>
      </c>
    </row>
    <row r="10" spans="1:26" x14ac:dyDescent="0.25">
      <c r="A10" s="146" t="s">
        <v>73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74</v>
      </c>
      <c r="B11" s="149">
        <f>'SO 6805'!L12</f>
        <v>0</v>
      </c>
      <c r="C11" s="149">
        <f>'SO 6805'!M12</f>
        <v>0</v>
      </c>
      <c r="D11" s="149">
        <f>'SO 6805'!I12</f>
        <v>0</v>
      </c>
      <c r="E11" s="150">
        <f>'SO 6805'!S12</f>
        <v>0.86</v>
      </c>
      <c r="F11" s="150">
        <f>'SO 6805'!V12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75</v>
      </c>
      <c r="B12" s="149">
        <f>'SO 6805'!L16</f>
        <v>0</v>
      </c>
      <c r="C12" s="149">
        <f>'SO 6805'!M16</f>
        <v>0</v>
      </c>
      <c r="D12" s="149">
        <f>'SO 6805'!I16</f>
        <v>0</v>
      </c>
      <c r="E12" s="150">
        <f>'SO 6805'!S16</f>
        <v>0</v>
      </c>
      <c r="F12" s="150">
        <f>'SO 6805'!V16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2" t="s">
        <v>73</v>
      </c>
      <c r="B13" s="151">
        <f>'SO 6805'!L18</f>
        <v>0</v>
      </c>
      <c r="C13" s="151">
        <f>'SO 6805'!M18</f>
        <v>0</v>
      </c>
      <c r="D13" s="151">
        <f>'SO 6805'!I18</f>
        <v>0</v>
      </c>
      <c r="E13" s="152">
        <f>'SO 6805'!S18</f>
        <v>0.86</v>
      </c>
      <c r="F13" s="152">
        <f>'SO 6805'!V18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"/>
      <c r="B14" s="141"/>
      <c r="C14" s="141"/>
      <c r="D14" s="141"/>
      <c r="E14" s="140"/>
      <c r="F14" s="140"/>
    </row>
    <row r="15" spans="1:26" x14ac:dyDescent="0.25">
      <c r="A15" s="2" t="s">
        <v>76</v>
      </c>
      <c r="B15" s="151"/>
      <c r="C15" s="149"/>
      <c r="D15" s="149"/>
      <c r="E15" s="150"/>
      <c r="F15" s="15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77</v>
      </c>
      <c r="B16" s="149">
        <f>'SO 6805'!L23</f>
        <v>0</v>
      </c>
      <c r="C16" s="149">
        <f>'SO 6805'!M23</f>
        <v>0</v>
      </c>
      <c r="D16" s="149">
        <f>'SO 6805'!I23</f>
        <v>0</v>
      </c>
      <c r="E16" s="150">
        <f>'SO 6805'!S23</f>
        <v>0.08</v>
      </c>
      <c r="F16" s="150">
        <f>'SO 6805'!V23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76</v>
      </c>
      <c r="B17" s="151">
        <f>'SO 6805'!L25</f>
        <v>0</v>
      </c>
      <c r="C17" s="151">
        <f>'SO 6805'!M25</f>
        <v>0</v>
      </c>
      <c r="D17" s="151">
        <f>'SO 6805'!I25</f>
        <v>0</v>
      </c>
      <c r="E17" s="152">
        <f>'SO 6805'!S25</f>
        <v>0.08</v>
      </c>
      <c r="F17" s="152">
        <f>'SO 6805'!V25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78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79</v>
      </c>
      <c r="B20" s="149">
        <f>'SO 6805'!L41</f>
        <v>0</v>
      </c>
      <c r="C20" s="149">
        <f>'SO 6805'!M41</f>
        <v>0</v>
      </c>
      <c r="D20" s="149">
        <f>'SO 6805'!I41</f>
        <v>0</v>
      </c>
      <c r="E20" s="150">
        <f>'SO 6805'!S41</f>
        <v>0.6</v>
      </c>
      <c r="F20" s="150">
        <f>'SO 6805'!V41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78</v>
      </c>
      <c r="B21" s="151">
        <f>'SO 6805'!L43</f>
        <v>0</v>
      </c>
      <c r="C21" s="151">
        <f>'SO 6805'!M43</f>
        <v>0</v>
      </c>
      <c r="D21" s="151">
        <f>'SO 6805'!I43</f>
        <v>0</v>
      </c>
      <c r="E21" s="152">
        <f>'SO 6805'!S43</f>
        <v>0.6</v>
      </c>
      <c r="F21" s="152">
        <f>'SO 6805'!V43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8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80</v>
      </c>
      <c r="B24" s="149">
        <f>'SO 6805'!L48</f>
        <v>0</v>
      </c>
      <c r="C24" s="149">
        <f>'SO 6805'!M48</f>
        <v>0</v>
      </c>
      <c r="D24" s="149">
        <f>'SO 6805'!I48</f>
        <v>0</v>
      </c>
      <c r="E24" s="150">
        <f>'SO 6805'!S48</f>
        <v>0</v>
      </c>
      <c r="F24" s="150">
        <f>'SO 6805'!V48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8</v>
      </c>
      <c r="B25" s="151">
        <f>'SO 6805'!L50</f>
        <v>0</v>
      </c>
      <c r="C25" s="151">
        <f>'SO 6805'!M50</f>
        <v>0</v>
      </c>
      <c r="D25" s="151">
        <f>'SO 6805'!I50</f>
        <v>0</v>
      </c>
      <c r="E25" s="152">
        <f>'SO 6805'!S50</f>
        <v>0</v>
      </c>
      <c r="F25" s="152">
        <f>'SO 6805'!V50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81</v>
      </c>
      <c r="B27" s="151">
        <f>'SO 6805'!L51</f>
        <v>0</v>
      </c>
      <c r="C27" s="151">
        <f>'SO 6805'!M51</f>
        <v>0</v>
      </c>
      <c r="D27" s="151">
        <f>'SO 6805'!I51</f>
        <v>0</v>
      </c>
      <c r="E27" s="152">
        <f>'SO 6805'!S51</f>
        <v>1.54</v>
      </c>
      <c r="F27" s="152">
        <f>'SO 6805'!V51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pane ySplit="8" topLeftCell="A27" activePane="bottomLeft" state="frozen"/>
      <selection pane="bottomLeft" activeCell="D36" sqref="D36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20" t="s">
        <v>28</v>
      </c>
      <c r="C1" s="221"/>
      <c r="D1" s="221"/>
      <c r="E1" s="221"/>
      <c r="F1" s="221"/>
      <c r="G1" s="221"/>
      <c r="H1" s="222"/>
      <c r="I1" s="156" t="s">
        <v>92</v>
      </c>
      <c r="J1" s="11"/>
      <c r="K1" s="3"/>
      <c r="L1" s="3"/>
      <c r="M1" s="3"/>
      <c r="N1" s="3"/>
      <c r="O1" s="3"/>
      <c r="P1" s="5" t="s">
        <v>93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20" t="s">
        <v>29</v>
      </c>
      <c r="C2" s="221"/>
      <c r="D2" s="221"/>
      <c r="E2" s="221"/>
      <c r="F2" s="221"/>
      <c r="G2" s="221"/>
      <c r="H2" s="222"/>
      <c r="I2" s="156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20" t="s">
        <v>30</v>
      </c>
      <c r="C3" s="221"/>
      <c r="D3" s="221"/>
      <c r="E3" s="221"/>
      <c r="F3" s="221"/>
      <c r="G3" s="221"/>
      <c r="H3" s="222"/>
      <c r="I3" s="156" t="s">
        <v>94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82</v>
      </c>
      <c r="B8" s="159" t="s">
        <v>83</v>
      </c>
      <c r="C8" s="159" t="s">
        <v>84</v>
      </c>
      <c r="D8" s="159" t="s">
        <v>85</v>
      </c>
      <c r="E8" s="159" t="s">
        <v>86</v>
      </c>
      <c r="F8" s="159" t="s">
        <v>87</v>
      </c>
      <c r="G8" s="159" t="s">
        <v>62</v>
      </c>
      <c r="H8" s="159" t="s">
        <v>63</v>
      </c>
      <c r="I8" s="159" t="s">
        <v>88</v>
      </c>
      <c r="J8" s="159"/>
      <c r="K8" s="159"/>
      <c r="L8" s="159"/>
      <c r="M8" s="159"/>
      <c r="N8" s="159"/>
      <c r="O8" s="159"/>
      <c r="P8" s="159" t="s">
        <v>89</v>
      </c>
      <c r="Q8" s="154"/>
      <c r="R8" s="154"/>
      <c r="S8" s="159" t="s">
        <v>90</v>
      </c>
      <c r="T8" s="155"/>
      <c r="U8" s="155"/>
      <c r="V8" s="159" t="s">
        <v>91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73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74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96</v>
      </c>
      <c r="C11" s="170" t="s">
        <v>97</v>
      </c>
      <c r="D11" s="164" t="s">
        <v>98</v>
      </c>
      <c r="E11" s="164" t="s">
        <v>99</v>
      </c>
      <c r="F11" s="165">
        <v>226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2">
        <v>3.8E-3</v>
      </c>
      <c r="Q11" s="173"/>
      <c r="R11" s="173">
        <v>3.8E-3</v>
      </c>
      <c r="S11" s="171">
        <f>ROUND(F11*(P11),3)</f>
        <v>0.85899999999999999</v>
      </c>
      <c r="T11" s="168"/>
      <c r="U11" s="168"/>
      <c r="V11" s="172"/>
      <c r="Z11">
        <v>0</v>
      </c>
    </row>
    <row r="12" spans="1:26" x14ac:dyDescent="0.25">
      <c r="A12" s="148"/>
      <c r="B12" s="148"/>
      <c r="C12" s="163">
        <v>6</v>
      </c>
      <c r="D12" s="163" t="s">
        <v>74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0.86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99</v>
      </c>
      <c r="D14" s="163" t="s">
        <v>75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96</v>
      </c>
      <c r="C15" s="170" t="s">
        <v>100</v>
      </c>
      <c r="D15" s="164" t="s">
        <v>101</v>
      </c>
      <c r="E15" s="164" t="s">
        <v>102</v>
      </c>
      <c r="F15" s="165">
        <v>0.85899999999999999</v>
      </c>
      <c r="G15" s="166">
        <v>0</v>
      </c>
      <c r="H15" s="166">
        <v>0</v>
      </c>
      <c r="I15" s="166">
        <f>ROUND(F15*(G15+H15),2)</f>
        <v>0</v>
      </c>
      <c r="J15" s="164">
        <f>ROUND(F15*(N15),2)</f>
        <v>0</v>
      </c>
      <c r="K15" s="167">
        <f>ROUND(F15*(O15),2)</f>
        <v>0</v>
      </c>
      <c r="L15" s="167">
        <f>ROUND(F15*(G15),2)</f>
        <v>0</v>
      </c>
      <c r="M15" s="167">
        <f>ROUND(F15*(H15),2)</f>
        <v>0</v>
      </c>
      <c r="N15" s="167">
        <v>0</v>
      </c>
      <c r="O15" s="167"/>
      <c r="P15" s="173"/>
      <c r="Q15" s="173"/>
      <c r="R15" s="173"/>
      <c r="S15" s="171">
        <f>ROUND(F15*(P15),3)</f>
        <v>0</v>
      </c>
      <c r="T15" s="168"/>
      <c r="U15" s="168"/>
      <c r="V15" s="172"/>
      <c r="Z15">
        <v>0</v>
      </c>
    </row>
    <row r="16" spans="1:26" x14ac:dyDescent="0.25">
      <c r="A16" s="148"/>
      <c r="B16" s="148"/>
      <c r="C16" s="163">
        <v>99</v>
      </c>
      <c r="D16" s="163" t="s">
        <v>75</v>
      </c>
      <c r="E16" s="148"/>
      <c r="F16" s="162"/>
      <c r="G16" s="151">
        <f>ROUND((SUM(L14:L15))/1,2)</f>
        <v>0</v>
      </c>
      <c r="H16" s="151">
        <f>ROUND((SUM(M14:M15))/1,2)</f>
        <v>0</v>
      </c>
      <c r="I16" s="151">
        <f>ROUND((SUM(I14:I15))/1,2)</f>
        <v>0</v>
      </c>
      <c r="J16" s="148"/>
      <c r="K16" s="148"/>
      <c r="L16" s="148">
        <f>ROUND((SUM(L14:L15))/1,2)</f>
        <v>0</v>
      </c>
      <c r="M16" s="148">
        <f>ROUND((SUM(M14:M15))/1,2)</f>
        <v>0</v>
      </c>
      <c r="N16" s="148"/>
      <c r="O16" s="148"/>
      <c r="P16" s="174"/>
      <c r="Q16" s="148"/>
      <c r="R16" s="148"/>
      <c r="S16" s="174">
        <f>ROUND((SUM(S14:S15))/1,2)</f>
        <v>0</v>
      </c>
      <c r="T16" s="145"/>
      <c r="U16" s="145"/>
      <c r="V16" s="2">
        <f>ROUND((SUM(V14:V15))/1,2)</f>
        <v>0</v>
      </c>
      <c r="W16" s="145"/>
      <c r="X16" s="145"/>
      <c r="Y16" s="145"/>
      <c r="Z16" s="145"/>
    </row>
    <row r="17" spans="1:26" x14ac:dyDescent="0.25">
      <c r="A17" s="1"/>
      <c r="B17" s="1"/>
      <c r="C17" s="1"/>
      <c r="D17" s="1"/>
      <c r="E17" s="1"/>
      <c r="F17" s="158"/>
      <c r="G17" s="141"/>
      <c r="H17" s="141"/>
      <c r="I17" s="141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25">
      <c r="A18" s="148"/>
      <c r="B18" s="148"/>
      <c r="C18" s="148"/>
      <c r="D18" s="2" t="s">
        <v>73</v>
      </c>
      <c r="E18" s="148"/>
      <c r="F18" s="162"/>
      <c r="G18" s="151">
        <f>ROUND((SUM(L9:L17))/2,2)</f>
        <v>0</v>
      </c>
      <c r="H18" s="151">
        <f>ROUND((SUM(M9:M17))/2,2)</f>
        <v>0</v>
      </c>
      <c r="I18" s="151">
        <f>ROUND((SUM(I9:I17))/2,2)</f>
        <v>0</v>
      </c>
      <c r="J18" s="149"/>
      <c r="K18" s="148"/>
      <c r="L18" s="149">
        <f>ROUND((SUM(L9:L17))/2,2)</f>
        <v>0</v>
      </c>
      <c r="M18" s="149">
        <f>ROUND((SUM(M9:M17))/2,2)</f>
        <v>0</v>
      </c>
      <c r="N18" s="148"/>
      <c r="O18" s="148"/>
      <c r="P18" s="174"/>
      <c r="Q18" s="148"/>
      <c r="R18" s="148"/>
      <c r="S18" s="174">
        <f>ROUND((SUM(S9:S17))/2,2)</f>
        <v>0.86</v>
      </c>
      <c r="T18" s="145"/>
      <c r="U18" s="145"/>
      <c r="V18" s="2">
        <f>ROUND((SUM(V9:V17))/2,2)</f>
        <v>0</v>
      </c>
    </row>
    <row r="19" spans="1:26" x14ac:dyDescent="0.25">
      <c r="A19" s="1"/>
      <c r="B19" s="1"/>
      <c r="C19" s="1"/>
      <c r="D19" s="1"/>
      <c r="E19" s="1"/>
      <c r="F19" s="158"/>
      <c r="G19" s="141"/>
      <c r="H19" s="141"/>
      <c r="I19" s="141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8"/>
      <c r="B20" s="148"/>
      <c r="C20" s="148"/>
      <c r="D20" s="2" t="s">
        <v>76</v>
      </c>
      <c r="E20" s="148"/>
      <c r="F20" s="162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x14ac:dyDescent="0.25">
      <c r="A21" s="148"/>
      <c r="B21" s="148"/>
      <c r="C21" s="163">
        <v>784</v>
      </c>
      <c r="D21" s="163" t="s">
        <v>77</v>
      </c>
      <c r="E21" s="148"/>
      <c r="F21" s="162"/>
      <c r="G21" s="149"/>
      <c r="H21" s="149"/>
      <c r="I21" s="149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5"/>
      <c r="U21" s="145"/>
      <c r="V21" s="148"/>
      <c r="W21" s="145"/>
      <c r="X21" s="145"/>
      <c r="Y21" s="145"/>
      <c r="Z21" s="145"/>
    </row>
    <row r="22" spans="1:26" ht="35.1" customHeight="1" x14ac:dyDescent="0.25">
      <c r="A22" s="169">
        <v>3</v>
      </c>
      <c r="B22" s="164" t="s">
        <v>103</v>
      </c>
      <c r="C22" s="170" t="s">
        <v>104</v>
      </c>
      <c r="D22" s="164" t="s">
        <v>105</v>
      </c>
      <c r="E22" s="164" t="s">
        <v>106</v>
      </c>
      <c r="F22" s="165">
        <v>226</v>
      </c>
      <c r="G22" s="166">
        <v>0</v>
      </c>
      <c r="H22" s="166">
        <v>0</v>
      </c>
      <c r="I22" s="166">
        <f>ROUND(F22*(G22+H22),2)</f>
        <v>0</v>
      </c>
      <c r="J22" s="164">
        <f>ROUND(F22*(N22),2)</f>
        <v>0</v>
      </c>
      <c r="K22" s="167">
        <f>ROUND(F22*(O22),2)</f>
        <v>0</v>
      </c>
      <c r="L22" s="167">
        <f>ROUND(F22*(G22),2)</f>
        <v>0</v>
      </c>
      <c r="M22" s="167">
        <f>ROUND(F22*(H22),2)</f>
        <v>0</v>
      </c>
      <c r="N22" s="167">
        <v>0</v>
      </c>
      <c r="O22" s="167"/>
      <c r="P22" s="172">
        <v>3.3E-4</v>
      </c>
      <c r="Q22" s="173"/>
      <c r="R22" s="173">
        <v>3.3E-4</v>
      </c>
      <c r="S22" s="171">
        <f>ROUND(F22*(P22),3)</f>
        <v>7.4999999999999997E-2</v>
      </c>
      <c r="T22" s="168"/>
      <c r="U22" s="168"/>
      <c r="V22" s="172"/>
      <c r="Z22">
        <v>0</v>
      </c>
    </row>
    <row r="23" spans="1:26" x14ac:dyDescent="0.25">
      <c r="A23" s="148"/>
      <c r="B23" s="148"/>
      <c r="C23" s="163">
        <v>784</v>
      </c>
      <c r="D23" s="163" t="s">
        <v>77</v>
      </c>
      <c r="E23" s="148"/>
      <c r="F23" s="162"/>
      <c r="G23" s="151">
        <f>ROUND((SUM(L21:L22))/1,2)</f>
        <v>0</v>
      </c>
      <c r="H23" s="151">
        <f>ROUND((SUM(M21:M22))/1,2)</f>
        <v>0</v>
      </c>
      <c r="I23" s="151">
        <f>ROUND((SUM(I21:I22))/1,2)</f>
        <v>0</v>
      </c>
      <c r="J23" s="148"/>
      <c r="K23" s="148"/>
      <c r="L23" s="148">
        <f>ROUND((SUM(L21:L22))/1,2)</f>
        <v>0</v>
      </c>
      <c r="M23" s="148">
        <f>ROUND((SUM(M21:M22))/1,2)</f>
        <v>0</v>
      </c>
      <c r="N23" s="148"/>
      <c r="O23" s="148"/>
      <c r="P23" s="174"/>
      <c r="Q23" s="148"/>
      <c r="R23" s="148"/>
      <c r="S23" s="174">
        <f>ROUND((SUM(S21:S22))/1,2)</f>
        <v>0.08</v>
      </c>
      <c r="T23" s="145"/>
      <c r="U23" s="145"/>
      <c r="V23" s="2">
        <f>ROUND((SUM(V21:V22))/1,2)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48"/>
      <c r="D25" s="2" t="s">
        <v>76</v>
      </c>
      <c r="E25" s="148"/>
      <c r="F25" s="162"/>
      <c r="G25" s="151">
        <f>ROUND((SUM(L20:L24))/2,2)</f>
        <v>0</v>
      </c>
      <c r="H25" s="151">
        <f>ROUND((SUM(M20:M24))/2,2)</f>
        <v>0</v>
      </c>
      <c r="I25" s="151">
        <f>ROUND((SUM(I20:I24))/2,2)</f>
        <v>0</v>
      </c>
      <c r="J25" s="149"/>
      <c r="K25" s="148"/>
      <c r="L25" s="149">
        <f>ROUND((SUM(L20:L24))/2,2)</f>
        <v>0</v>
      </c>
      <c r="M25" s="149">
        <f>ROUND((SUM(M20:M24))/2,2)</f>
        <v>0</v>
      </c>
      <c r="N25" s="148"/>
      <c r="O25" s="148"/>
      <c r="P25" s="174"/>
      <c r="Q25" s="148"/>
      <c r="R25" s="148"/>
      <c r="S25" s="174">
        <f>ROUND((SUM(S20:S24))/2,2)</f>
        <v>0.08</v>
      </c>
      <c r="T25" s="145"/>
      <c r="U25" s="145"/>
      <c r="V25" s="2">
        <f>ROUND((SUM(V20:V24))/2,2)</f>
        <v>0</v>
      </c>
    </row>
    <row r="26" spans="1:26" x14ac:dyDescent="0.25">
      <c r="A26" s="1"/>
      <c r="B26" s="1"/>
      <c r="C26" s="1"/>
      <c r="D26" s="1"/>
      <c r="E26" s="1"/>
      <c r="F26" s="158"/>
      <c r="G26" s="141"/>
      <c r="H26" s="141"/>
      <c r="I26" s="141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25">
      <c r="A27" s="148"/>
      <c r="B27" s="148"/>
      <c r="C27" s="148"/>
      <c r="D27" s="2" t="s">
        <v>78</v>
      </c>
      <c r="E27" s="148"/>
      <c r="F27" s="162"/>
      <c r="G27" s="149"/>
      <c r="H27" s="149"/>
      <c r="I27" s="149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5"/>
      <c r="U27" s="145"/>
      <c r="V27" s="148"/>
      <c r="W27" s="145"/>
      <c r="X27" s="145"/>
      <c r="Y27" s="145"/>
      <c r="Z27" s="145"/>
    </row>
    <row r="28" spans="1:26" x14ac:dyDescent="0.25">
      <c r="A28" s="148"/>
      <c r="B28" s="148"/>
      <c r="C28" s="163">
        <v>921</v>
      </c>
      <c r="D28" s="163" t="s">
        <v>79</v>
      </c>
      <c r="E28" s="148"/>
      <c r="F28" s="162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5" customHeight="1" x14ac:dyDescent="0.25">
      <c r="A29" s="169">
        <v>4</v>
      </c>
      <c r="B29" s="164" t="s">
        <v>107</v>
      </c>
      <c r="C29" s="170" t="s">
        <v>108</v>
      </c>
      <c r="D29" s="164" t="s">
        <v>109</v>
      </c>
      <c r="E29" s="164" t="s">
        <v>99</v>
      </c>
      <c r="F29" s="165">
        <v>856</v>
      </c>
      <c r="G29" s="166">
        <v>0</v>
      </c>
      <c r="H29" s="166">
        <v>0</v>
      </c>
      <c r="I29" s="166">
        <f t="shared" ref="I29:I40" si="0">ROUND(F29*(G29+H29),2)</f>
        <v>0</v>
      </c>
      <c r="J29" s="164">
        <f t="shared" ref="J29:J40" si="1">ROUND(F29*(N29),2)</f>
        <v>0</v>
      </c>
      <c r="K29" s="167">
        <f t="shared" ref="K29:K40" si="2">ROUND(F29*(O29),2)</f>
        <v>0</v>
      </c>
      <c r="L29" s="167">
        <f t="shared" ref="L29:L40" si="3">ROUND(F29*(G29),2)</f>
        <v>0</v>
      </c>
      <c r="M29" s="167">
        <f t="shared" ref="M29:M40" si="4">ROUND(F29*(H29),2)</f>
        <v>0</v>
      </c>
      <c r="N29" s="167">
        <v>0</v>
      </c>
      <c r="O29" s="167"/>
      <c r="P29" s="173"/>
      <c r="Q29" s="173"/>
      <c r="R29" s="173"/>
      <c r="S29" s="171">
        <f t="shared" ref="S29:S40" si="5">ROUND(F29*(P29),3)</f>
        <v>0</v>
      </c>
      <c r="T29" s="168"/>
      <c r="U29" s="168"/>
      <c r="V29" s="172"/>
      <c r="Z29">
        <v>0</v>
      </c>
    </row>
    <row r="30" spans="1:26" ht="24.95" customHeight="1" x14ac:dyDescent="0.25">
      <c r="A30" s="180">
        <v>5</v>
      </c>
      <c r="B30" s="175" t="s">
        <v>110</v>
      </c>
      <c r="C30" s="181" t="s">
        <v>111</v>
      </c>
      <c r="D30" s="175" t="s">
        <v>112</v>
      </c>
      <c r="E30" s="175" t="s">
        <v>99</v>
      </c>
      <c r="F30" s="176">
        <v>856</v>
      </c>
      <c r="G30" s="177">
        <v>0</v>
      </c>
      <c r="H30" s="177">
        <v>0</v>
      </c>
      <c r="I30" s="177">
        <f t="shared" si="0"/>
        <v>0</v>
      </c>
      <c r="J30" s="175">
        <f t="shared" si="1"/>
        <v>0</v>
      </c>
      <c r="K30" s="178">
        <f t="shared" si="2"/>
        <v>0</v>
      </c>
      <c r="L30" s="178">
        <f t="shared" si="3"/>
        <v>0</v>
      </c>
      <c r="M30" s="178">
        <f t="shared" si="4"/>
        <v>0</v>
      </c>
      <c r="N30" s="178">
        <v>0</v>
      </c>
      <c r="O30" s="178"/>
      <c r="P30" s="183">
        <v>1.0000000000000001E-5</v>
      </c>
      <c r="Q30" s="184"/>
      <c r="R30" s="184">
        <v>1.0000000000000001E-5</v>
      </c>
      <c r="S30" s="182">
        <f t="shared" si="5"/>
        <v>8.9999999999999993E-3</v>
      </c>
      <c r="T30" s="179"/>
      <c r="U30" s="179"/>
      <c r="V30" s="183"/>
      <c r="Z30">
        <v>0</v>
      </c>
    </row>
    <row r="31" spans="1:26" ht="24.95" customHeight="1" x14ac:dyDescent="0.25">
      <c r="A31" s="169">
        <v>6</v>
      </c>
      <c r="B31" s="164" t="s">
        <v>113</v>
      </c>
      <c r="C31" s="170" t="s">
        <v>114</v>
      </c>
      <c r="D31" s="164" t="s">
        <v>115</v>
      </c>
      <c r="E31" s="164" t="s">
        <v>116</v>
      </c>
      <c r="F31" s="165">
        <v>150</v>
      </c>
      <c r="G31" s="166">
        <v>0</v>
      </c>
      <c r="H31" s="166">
        <v>0</v>
      </c>
      <c r="I31" s="166">
        <f t="shared" si="0"/>
        <v>0</v>
      </c>
      <c r="J31" s="164">
        <f t="shared" si="1"/>
        <v>0</v>
      </c>
      <c r="K31" s="167">
        <f t="shared" si="2"/>
        <v>0</v>
      </c>
      <c r="L31" s="167">
        <f t="shared" si="3"/>
        <v>0</v>
      </c>
      <c r="M31" s="167">
        <f t="shared" si="4"/>
        <v>0</v>
      </c>
      <c r="N31" s="167">
        <v>0</v>
      </c>
      <c r="O31" s="167"/>
      <c r="P31" s="173"/>
      <c r="Q31" s="173"/>
      <c r="R31" s="173"/>
      <c r="S31" s="171">
        <f t="shared" si="5"/>
        <v>0</v>
      </c>
      <c r="T31" s="168"/>
      <c r="U31" s="168"/>
      <c r="V31" s="172"/>
      <c r="Z31">
        <v>0</v>
      </c>
    </row>
    <row r="32" spans="1:26" ht="24.95" customHeight="1" x14ac:dyDescent="0.25">
      <c r="A32" s="180">
        <v>7</v>
      </c>
      <c r="B32" s="164" t="s">
        <v>107</v>
      </c>
      <c r="C32" s="170" t="s">
        <v>117</v>
      </c>
      <c r="D32" s="164" t="s">
        <v>118</v>
      </c>
      <c r="E32" s="164" t="s">
        <v>99</v>
      </c>
      <c r="F32" s="165">
        <v>24</v>
      </c>
      <c r="G32" s="166">
        <v>0</v>
      </c>
      <c r="H32" s="166">
        <v>0</v>
      </c>
      <c r="I32" s="166">
        <f t="shared" si="0"/>
        <v>0</v>
      </c>
      <c r="J32" s="164">
        <f t="shared" si="1"/>
        <v>0</v>
      </c>
      <c r="K32" s="167">
        <f t="shared" si="2"/>
        <v>0</v>
      </c>
      <c r="L32" s="167">
        <f t="shared" si="3"/>
        <v>0</v>
      </c>
      <c r="M32" s="167">
        <f t="shared" si="4"/>
        <v>0</v>
      </c>
      <c r="N32" s="167">
        <v>0</v>
      </c>
      <c r="O32" s="167"/>
      <c r="P32" s="173"/>
      <c r="Q32" s="173"/>
      <c r="R32" s="173"/>
      <c r="S32" s="171">
        <f t="shared" si="5"/>
        <v>0</v>
      </c>
      <c r="T32" s="168"/>
      <c r="U32" s="168"/>
      <c r="V32" s="172"/>
      <c r="Z32">
        <v>0</v>
      </c>
    </row>
    <row r="33" spans="1:26" ht="24.95" customHeight="1" x14ac:dyDescent="0.25">
      <c r="A33" s="169">
        <v>8</v>
      </c>
      <c r="B33" s="175" t="s">
        <v>119</v>
      </c>
      <c r="C33" s="181" t="s">
        <v>120</v>
      </c>
      <c r="D33" s="175" t="s">
        <v>121</v>
      </c>
      <c r="E33" s="175" t="s">
        <v>99</v>
      </c>
      <c r="F33" s="176">
        <v>24</v>
      </c>
      <c r="G33" s="177">
        <v>0</v>
      </c>
      <c r="H33" s="177">
        <v>0</v>
      </c>
      <c r="I33" s="177">
        <f t="shared" si="0"/>
        <v>0</v>
      </c>
      <c r="J33" s="175">
        <f t="shared" si="1"/>
        <v>0</v>
      </c>
      <c r="K33" s="178">
        <f t="shared" si="2"/>
        <v>0</v>
      </c>
      <c r="L33" s="178">
        <f t="shared" si="3"/>
        <v>0</v>
      </c>
      <c r="M33" s="178">
        <f t="shared" si="4"/>
        <v>0</v>
      </c>
      <c r="N33" s="178">
        <v>0</v>
      </c>
      <c r="O33" s="178"/>
      <c r="P33" s="183">
        <v>6.0000000000000002E-5</v>
      </c>
      <c r="Q33" s="184"/>
      <c r="R33" s="184">
        <v>6.0000000000000002E-5</v>
      </c>
      <c r="S33" s="182">
        <f t="shared" si="5"/>
        <v>1E-3</v>
      </c>
      <c r="T33" s="179"/>
      <c r="U33" s="179"/>
      <c r="V33" s="183"/>
      <c r="Z33">
        <v>0</v>
      </c>
    </row>
    <row r="34" spans="1:26" ht="24.95" customHeight="1" x14ac:dyDescent="0.25">
      <c r="A34" s="180">
        <v>9</v>
      </c>
      <c r="B34" s="175" t="s">
        <v>119</v>
      </c>
      <c r="C34" s="181" t="s">
        <v>122</v>
      </c>
      <c r="D34" s="175" t="s">
        <v>123</v>
      </c>
      <c r="E34" s="175" t="s">
        <v>99</v>
      </c>
      <c r="F34" s="176">
        <v>72</v>
      </c>
      <c r="G34" s="177">
        <v>0</v>
      </c>
      <c r="H34" s="177">
        <v>0</v>
      </c>
      <c r="I34" s="177">
        <f t="shared" si="0"/>
        <v>0</v>
      </c>
      <c r="J34" s="175">
        <f t="shared" si="1"/>
        <v>0</v>
      </c>
      <c r="K34" s="178">
        <f t="shared" si="2"/>
        <v>0</v>
      </c>
      <c r="L34" s="178">
        <f t="shared" si="3"/>
        <v>0</v>
      </c>
      <c r="M34" s="178">
        <f t="shared" si="4"/>
        <v>0</v>
      </c>
      <c r="N34" s="178">
        <v>0</v>
      </c>
      <c r="O34" s="178"/>
      <c r="P34" s="184"/>
      <c r="Q34" s="184"/>
      <c r="R34" s="184"/>
      <c r="S34" s="182">
        <f t="shared" si="5"/>
        <v>0</v>
      </c>
      <c r="T34" s="179"/>
      <c r="U34" s="179"/>
      <c r="V34" s="183"/>
      <c r="Z34">
        <v>0</v>
      </c>
    </row>
    <row r="35" spans="1:26" ht="24.95" customHeight="1" x14ac:dyDescent="0.25">
      <c r="A35" s="169">
        <v>10</v>
      </c>
      <c r="B35" s="164" t="s">
        <v>107</v>
      </c>
      <c r="C35" s="170" t="s">
        <v>124</v>
      </c>
      <c r="D35" s="164" t="s">
        <v>151</v>
      </c>
      <c r="E35" s="164" t="s">
        <v>99</v>
      </c>
      <c r="F35" s="165">
        <v>202</v>
      </c>
      <c r="G35" s="166">
        <v>0</v>
      </c>
      <c r="H35" s="166">
        <v>0</v>
      </c>
      <c r="I35" s="166">
        <f t="shared" si="0"/>
        <v>0</v>
      </c>
      <c r="J35" s="164">
        <f t="shared" si="1"/>
        <v>0</v>
      </c>
      <c r="K35" s="167">
        <f t="shared" si="2"/>
        <v>0</v>
      </c>
      <c r="L35" s="167">
        <f t="shared" si="3"/>
        <v>0</v>
      </c>
      <c r="M35" s="167">
        <f t="shared" si="4"/>
        <v>0</v>
      </c>
      <c r="N35" s="167">
        <v>0</v>
      </c>
      <c r="O35" s="167"/>
      <c r="P35" s="173"/>
      <c r="Q35" s="173"/>
      <c r="R35" s="173"/>
      <c r="S35" s="171">
        <f t="shared" si="5"/>
        <v>0</v>
      </c>
      <c r="T35" s="168"/>
      <c r="U35" s="168"/>
      <c r="V35" s="172"/>
      <c r="Z35">
        <v>0</v>
      </c>
    </row>
    <row r="36" spans="1:26" ht="24.95" customHeight="1" x14ac:dyDescent="0.25">
      <c r="A36" s="180">
        <v>11</v>
      </c>
      <c r="B36" s="175" t="s">
        <v>119</v>
      </c>
      <c r="C36" s="181" t="s">
        <v>125</v>
      </c>
      <c r="D36" s="175" t="s">
        <v>150</v>
      </c>
      <c r="E36" s="175" t="s">
        <v>99</v>
      </c>
      <c r="F36" s="176">
        <v>152</v>
      </c>
      <c r="G36" s="177">
        <v>0</v>
      </c>
      <c r="H36" s="177">
        <v>0</v>
      </c>
      <c r="I36" s="177">
        <f t="shared" si="0"/>
        <v>0</v>
      </c>
      <c r="J36" s="175">
        <f t="shared" si="1"/>
        <v>0</v>
      </c>
      <c r="K36" s="178">
        <f t="shared" si="2"/>
        <v>0</v>
      </c>
      <c r="L36" s="178">
        <f t="shared" si="3"/>
        <v>0</v>
      </c>
      <c r="M36" s="178">
        <f t="shared" si="4"/>
        <v>0</v>
      </c>
      <c r="N36" s="178">
        <v>0</v>
      </c>
      <c r="O36" s="178"/>
      <c r="P36" s="183">
        <v>2.6900000000000001E-3</v>
      </c>
      <c r="Q36" s="184"/>
      <c r="R36" s="184">
        <v>2.6900000000000001E-3</v>
      </c>
      <c r="S36" s="182">
        <f t="shared" si="5"/>
        <v>0.40899999999999997</v>
      </c>
      <c r="T36" s="179"/>
      <c r="U36" s="179"/>
      <c r="V36" s="183"/>
      <c r="Z36">
        <v>0</v>
      </c>
    </row>
    <row r="37" spans="1:26" ht="24.95" customHeight="1" x14ac:dyDescent="0.25">
      <c r="A37" s="169">
        <v>12</v>
      </c>
      <c r="B37" s="175" t="s">
        <v>119</v>
      </c>
      <c r="C37" s="181" t="s">
        <v>126</v>
      </c>
      <c r="D37" s="175" t="s">
        <v>127</v>
      </c>
      <c r="E37" s="175" t="s">
        <v>99</v>
      </c>
      <c r="F37" s="176">
        <v>152</v>
      </c>
      <c r="G37" s="177">
        <v>0</v>
      </c>
      <c r="H37" s="177">
        <v>0</v>
      </c>
      <c r="I37" s="177">
        <f t="shared" si="0"/>
        <v>0</v>
      </c>
      <c r="J37" s="175">
        <f t="shared" si="1"/>
        <v>0</v>
      </c>
      <c r="K37" s="178">
        <f t="shared" si="2"/>
        <v>0</v>
      </c>
      <c r="L37" s="178">
        <f t="shared" si="3"/>
        <v>0</v>
      </c>
      <c r="M37" s="178">
        <f t="shared" si="4"/>
        <v>0</v>
      </c>
      <c r="N37" s="178">
        <v>0</v>
      </c>
      <c r="O37" s="178"/>
      <c r="P37" s="184"/>
      <c r="Q37" s="184"/>
      <c r="R37" s="184"/>
      <c r="S37" s="182">
        <f t="shared" si="5"/>
        <v>0</v>
      </c>
      <c r="T37" s="179"/>
      <c r="U37" s="179"/>
      <c r="V37" s="183"/>
      <c r="Z37">
        <v>0</v>
      </c>
    </row>
    <row r="38" spans="1:26" ht="24.95" customHeight="1" x14ac:dyDescent="0.25">
      <c r="A38" s="180">
        <v>13</v>
      </c>
      <c r="B38" s="175" t="s">
        <v>119</v>
      </c>
      <c r="C38" s="181" t="s">
        <v>128</v>
      </c>
      <c r="D38" s="175" t="s">
        <v>129</v>
      </c>
      <c r="E38" s="175" t="s">
        <v>99</v>
      </c>
      <c r="F38" s="176">
        <v>50</v>
      </c>
      <c r="G38" s="177">
        <v>0</v>
      </c>
      <c r="H38" s="177">
        <v>0</v>
      </c>
      <c r="I38" s="177">
        <f t="shared" si="0"/>
        <v>0</v>
      </c>
      <c r="J38" s="175">
        <f t="shared" si="1"/>
        <v>0</v>
      </c>
      <c r="K38" s="178">
        <f t="shared" si="2"/>
        <v>0</v>
      </c>
      <c r="L38" s="178">
        <f t="shared" si="3"/>
        <v>0</v>
      </c>
      <c r="M38" s="178">
        <f t="shared" si="4"/>
        <v>0</v>
      </c>
      <c r="N38" s="178">
        <v>0</v>
      </c>
      <c r="O38" s="178"/>
      <c r="P38" s="183">
        <v>3.5799999999999998E-3</v>
      </c>
      <c r="Q38" s="184"/>
      <c r="R38" s="184">
        <v>3.5799999999999998E-3</v>
      </c>
      <c r="S38" s="182">
        <f t="shared" si="5"/>
        <v>0.17899999999999999</v>
      </c>
      <c r="T38" s="179"/>
      <c r="U38" s="179"/>
      <c r="V38" s="183"/>
      <c r="Z38">
        <v>0</v>
      </c>
    </row>
    <row r="39" spans="1:26" ht="24.95" customHeight="1" x14ac:dyDescent="0.25">
      <c r="A39" s="169">
        <v>14</v>
      </c>
      <c r="B39" s="175" t="s">
        <v>119</v>
      </c>
      <c r="C39" s="181" t="s">
        <v>130</v>
      </c>
      <c r="D39" s="175" t="s">
        <v>131</v>
      </c>
      <c r="E39" s="175" t="s">
        <v>99</v>
      </c>
      <c r="F39" s="176">
        <v>606</v>
      </c>
      <c r="G39" s="177">
        <v>0</v>
      </c>
      <c r="H39" s="177">
        <v>0</v>
      </c>
      <c r="I39" s="177">
        <f t="shared" si="0"/>
        <v>0</v>
      </c>
      <c r="J39" s="175">
        <f t="shared" si="1"/>
        <v>0</v>
      </c>
      <c r="K39" s="178">
        <f t="shared" si="2"/>
        <v>0</v>
      </c>
      <c r="L39" s="178">
        <f t="shared" si="3"/>
        <v>0</v>
      </c>
      <c r="M39" s="178">
        <f t="shared" si="4"/>
        <v>0</v>
      </c>
      <c r="N39" s="178">
        <v>0</v>
      </c>
      <c r="O39" s="178"/>
      <c r="P39" s="184"/>
      <c r="Q39" s="184"/>
      <c r="R39" s="184"/>
      <c r="S39" s="182">
        <f t="shared" si="5"/>
        <v>0</v>
      </c>
      <c r="T39" s="179"/>
      <c r="U39" s="179"/>
      <c r="V39" s="183"/>
      <c r="Z39">
        <v>0</v>
      </c>
    </row>
    <row r="40" spans="1:26" ht="24.95" customHeight="1" x14ac:dyDescent="0.25">
      <c r="A40" s="180">
        <v>15</v>
      </c>
      <c r="B40" s="164" t="s">
        <v>113</v>
      </c>
      <c r="C40" s="170" t="s">
        <v>132</v>
      </c>
      <c r="D40" s="164" t="s">
        <v>133</v>
      </c>
      <c r="E40" s="164" t="s">
        <v>134</v>
      </c>
      <c r="F40" s="165">
        <v>5</v>
      </c>
      <c r="G40" s="166">
        <v>0</v>
      </c>
      <c r="H40" s="166">
        <v>0</v>
      </c>
      <c r="I40" s="166">
        <f t="shared" si="0"/>
        <v>0</v>
      </c>
      <c r="J40" s="164">
        <f t="shared" si="1"/>
        <v>0</v>
      </c>
      <c r="K40" s="167">
        <f t="shared" si="2"/>
        <v>0</v>
      </c>
      <c r="L40" s="167">
        <f t="shared" si="3"/>
        <v>0</v>
      </c>
      <c r="M40" s="167">
        <f t="shared" si="4"/>
        <v>0</v>
      </c>
      <c r="N40" s="167">
        <v>0</v>
      </c>
      <c r="O40" s="167"/>
      <c r="P40" s="173"/>
      <c r="Q40" s="173"/>
      <c r="R40" s="173"/>
      <c r="S40" s="171">
        <f t="shared" si="5"/>
        <v>0</v>
      </c>
      <c r="T40" s="168"/>
      <c r="U40" s="168"/>
      <c r="V40" s="172"/>
      <c r="Z40">
        <v>0</v>
      </c>
    </row>
    <row r="41" spans="1:26" x14ac:dyDescent="0.25">
      <c r="A41" s="148"/>
      <c r="B41" s="148"/>
      <c r="C41" s="163">
        <v>921</v>
      </c>
      <c r="D41" s="163" t="s">
        <v>79</v>
      </c>
      <c r="E41" s="148"/>
      <c r="F41" s="162"/>
      <c r="G41" s="151">
        <f>ROUND((SUM(L28:L40))/1,2)</f>
        <v>0</v>
      </c>
      <c r="H41" s="151">
        <f>ROUND((SUM(M28:M40))/1,2)</f>
        <v>0</v>
      </c>
      <c r="I41" s="151">
        <f>ROUND((SUM(I28:I40))/1,2)</f>
        <v>0</v>
      </c>
      <c r="J41" s="148"/>
      <c r="K41" s="148"/>
      <c r="L41" s="148">
        <f>ROUND((SUM(L28:L40))/1,2)</f>
        <v>0</v>
      </c>
      <c r="M41" s="148">
        <f>ROUND((SUM(M28:M40))/1,2)</f>
        <v>0</v>
      </c>
      <c r="N41" s="148"/>
      <c r="O41" s="148"/>
      <c r="P41" s="174"/>
      <c r="Q41" s="148"/>
      <c r="R41" s="148"/>
      <c r="S41" s="174">
        <f>ROUND((SUM(S28:S40))/1,2)</f>
        <v>0.6</v>
      </c>
      <c r="T41" s="145"/>
      <c r="U41" s="145"/>
      <c r="V41" s="2">
        <f>ROUND((SUM(V28:V40))/1,2)</f>
        <v>0</v>
      </c>
      <c r="W41" s="145"/>
      <c r="X41" s="145"/>
      <c r="Y41" s="145"/>
      <c r="Z41" s="145"/>
    </row>
    <row r="42" spans="1:26" x14ac:dyDescent="0.25">
      <c r="A42" s="1"/>
      <c r="B42" s="1"/>
      <c r="C42" s="1"/>
      <c r="D42" s="1"/>
      <c r="E42" s="1"/>
      <c r="F42" s="158"/>
      <c r="G42" s="141"/>
      <c r="H42" s="141"/>
      <c r="I42" s="141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8"/>
      <c r="B43" s="148"/>
      <c r="C43" s="148"/>
      <c r="D43" s="2" t="s">
        <v>78</v>
      </c>
      <c r="E43" s="148"/>
      <c r="F43" s="162"/>
      <c r="G43" s="151">
        <f>ROUND((SUM(L27:L42))/2,2)</f>
        <v>0</v>
      </c>
      <c r="H43" s="151">
        <f>ROUND((SUM(M27:M42))/2,2)</f>
        <v>0</v>
      </c>
      <c r="I43" s="151">
        <f>ROUND((SUM(I27:I42))/2,2)</f>
        <v>0</v>
      </c>
      <c r="J43" s="149"/>
      <c r="K43" s="148"/>
      <c r="L43" s="149">
        <f>ROUND((SUM(L27:L42))/2,2)</f>
        <v>0</v>
      </c>
      <c r="M43" s="149">
        <f>ROUND((SUM(M27:M42))/2,2)</f>
        <v>0</v>
      </c>
      <c r="N43" s="148"/>
      <c r="O43" s="148"/>
      <c r="P43" s="174"/>
      <c r="Q43" s="148"/>
      <c r="R43" s="148"/>
      <c r="S43" s="174">
        <f>ROUND((SUM(S27:S42))/2,2)</f>
        <v>0.6</v>
      </c>
      <c r="T43" s="145"/>
      <c r="U43" s="145"/>
      <c r="V43" s="2">
        <f>ROUND((SUM(V27:V42))/2,2)</f>
        <v>0</v>
      </c>
    </row>
    <row r="44" spans="1:26" x14ac:dyDescent="0.25">
      <c r="A44" s="1"/>
      <c r="B44" s="1"/>
      <c r="C44" s="1"/>
      <c r="D44" s="1"/>
      <c r="E44" s="1"/>
      <c r="F44" s="158"/>
      <c r="G44" s="141"/>
      <c r="H44" s="141"/>
      <c r="I44" s="141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48"/>
      <c r="B45" s="148"/>
      <c r="C45" s="148"/>
      <c r="D45" s="2" t="s">
        <v>8</v>
      </c>
      <c r="E45" s="148"/>
      <c r="F45" s="162"/>
      <c r="G45" s="149"/>
      <c r="H45" s="149"/>
      <c r="I45" s="14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5"/>
      <c r="U45" s="145"/>
      <c r="V45" s="148"/>
      <c r="W45" s="145"/>
      <c r="X45" s="145"/>
      <c r="Y45" s="145"/>
      <c r="Z45" s="145"/>
    </row>
    <row r="46" spans="1:26" x14ac:dyDescent="0.25">
      <c r="A46" s="148"/>
      <c r="B46" s="148"/>
      <c r="C46" s="163">
        <v>0</v>
      </c>
      <c r="D46" s="163" t="s">
        <v>80</v>
      </c>
      <c r="E46" s="148"/>
      <c r="F46" s="162"/>
      <c r="G46" s="149"/>
      <c r="H46" s="149"/>
      <c r="I46" s="149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5"/>
      <c r="U46" s="145"/>
      <c r="V46" s="148"/>
      <c r="W46" s="145"/>
      <c r="X46" s="145"/>
      <c r="Y46" s="145"/>
      <c r="Z46" s="145"/>
    </row>
    <row r="47" spans="1:26" ht="24.95" customHeight="1" x14ac:dyDescent="0.25">
      <c r="A47" s="169">
        <v>16</v>
      </c>
      <c r="B47" s="164" t="s">
        <v>135</v>
      </c>
      <c r="C47" s="170" t="s">
        <v>136</v>
      </c>
      <c r="D47" s="164" t="s">
        <v>137</v>
      </c>
      <c r="E47" s="164" t="s">
        <v>138</v>
      </c>
      <c r="F47" s="165">
        <v>12</v>
      </c>
      <c r="G47" s="166">
        <v>0</v>
      </c>
      <c r="H47" s="166">
        <v>0</v>
      </c>
      <c r="I47" s="166">
        <f>ROUND(F47*(G47+H47),2)</f>
        <v>0</v>
      </c>
      <c r="J47" s="164">
        <f>ROUND(F47*(N47),2)</f>
        <v>0</v>
      </c>
      <c r="K47" s="167">
        <f>ROUND(F47*(O47),2)</f>
        <v>0</v>
      </c>
      <c r="L47" s="167">
        <f>ROUND(F47*(G47),2)</f>
        <v>0</v>
      </c>
      <c r="M47" s="167">
        <f>ROUND(F47*(H47),2)</f>
        <v>0</v>
      </c>
      <c r="N47" s="167">
        <v>0</v>
      </c>
      <c r="O47" s="167"/>
      <c r="P47" s="173"/>
      <c r="Q47" s="173"/>
      <c r="R47" s="173"/>
      <c r="S47" s="171">
        <f>ROUND(F47*(P47),3)</f>
        <v>0</v>
      </c>
      <c r="T47" s="168"/>
      <c r="U47" s="168"/>
      <c r="V47" s="172"/>
      <c r="Z47">
        <v>0</v>
      </c>
    </row>
    <row r="48" spans="1:26" x14ac:dyDescent="0.25">
      <c r="A48" s="148"/>
      <c r="B48" s="148"/>
      <c r="C48" s="163">
        <v>0</v>
      </c>
      <c r="D48" s="163" t="s">
        <v>80</v>
      </c>
      <c r="E48" s="148"/>
      <c r="F48" s="162"/>
      <c r="G48" s="151">
        <f>ROUND((SUM(L46:L47))/1,2)</f>
        <v>0</v>
      </c>
      <c r="H48" s="151">
        <f>ROUND((SUM(M46:M47))/1,2)</f>
        <v>0</v>
      </c>
      <c r="I48" s="151">
        <f>ROUND((SUM(I46:I47))/1,2)</f>
        <v>0</v>
      </c>
      <c r="J48" s="148"/>
      <c r="K48" s="148"/>
      <c r="L48" s="148">
        <f>ROUND((SUM(L46:L47))/1,2)</f>
        <v>0</v>
      </c>
      <c r="M48" s="148">
        <f>ROUND((SUM(M46:M47))/1,2)</f>
        <v>0</v>
      </c>
      <c r="N48" s="148"/>
      <c r="O48" s="148"/>
      <c r="P48" s="174"/>
      <c r="Q48" s="1"/>
      <c r="R48" s="1"/>
      <c r="S48" s="174">
        <f>ROUND((SUM(S46:S47))/1,2)</f>
        <v>0</v>
      </c>
      <c r="T48" s="185"/>
      <c r="U48" s="185"/>
      <c r="V48" s="2">
        <f>ROUND((SUM(V46:V47))/1,2)</f>
        <v>0</v>
      </c>
    </row>
    <row r="49" spans="1:26" x14ac:dyDescent="0.25">
      <c r="A49" s="1"/>
      <c r="B49" s="1"/>
      <c r="C49" s="1"/>
      <c r="D49" s="1"/>
      <c r="E49" s="1"/>
      <c r="F49" s="158"/>
      <c r="G49" s="141"/>
      <c r="H49" s="141"/>
      <c r="I49" s="141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8"/>
      <c r="B50" s="148"/>
      <c r="C50" s="148"/>
      <c r="D50" s="2" t="s">
        <v>8</v>
      </c>
      <c r="E50" s="148"/>
      <c r="F50" s="162"/>
      <c r="G50" s="151">
        <f>ROUND((SUM(L45:L49))/2,2)</f>
        <v>0</v>
      </c>
      <c r="H50" s="151">
        <f>ROUND((SUM(M45:M49))/2,2)</f>
        <v>0</v>
      </c>
      <c r="I50" s="151">
        <f>ROUND((SUM(I45:I49))/2,2)</f>
        <v>0</v>
      </c>
      <c r="J50" s="148"/>
      <c r="K50" s="148"/>
      <c r="L50" s="148">
        <f>ROUND((SUM(L45:L49))/2,2)</f>
        <v>0</v>
      </c>
      <c r="M50" s="148">
        <f>ROUND((SUM(M45:M49))/2,2)</f>
        <v>0</v>
      </c>
      <c r="N50" s="148"/>
      <c r="O50" s="148"/>
      <c r="P50" s="174"/>
      <c r="Q50" s="1"/>
      <c r="R50" s="1"/>
      <c r="S50" s="174">
        <f>ROUND((SUM(S45:S49))/2,2)</f>
        <v>0</v>
      </c>
      <c r="V50" s="2">
        <f>ROUND((SUM(V45:V49))/2,2)</f>
        <v>0</v>
      </c>
    </row>
    <row r="51" spans="1:26" x14ac:dyDescent="0.25">
      <c r="A51" s="186"/>
      <c r="B51" s="186"/>
      <c r="C51" s="186"/>
      <c r="D51" s="186" t="s">
        <v>81</v>
      </c>
      <c r="E51" s="186"/>
      <c r="F51" s="187"/>
      <c r="G51" s="188">
        <f>ROUND((SUM(L9:L50))/3,2)</f>
        <v>0</v>
      </c>
      <c r="H51" s="188">
        <f>ROUND((SUM(M9:M50))/3,2)</f>
        <v>0</v>
      </c>
      <c r="I51" s="188">
        <f>ROUND((SUM(I9:I50))/3,2)</f>
        <v>0</v>
      </c>
      <c r="J51" s="186"/>
      <c r="K51" s="186">
        <f>ROUND((SUM(K9:K50))/3,2)</f>
        <v>0</v>
      </c>
      <c r="L51" s="186">
        <f>ROUND((SUM(L9:L50))/3,2)</f>
        <v>0</v>
      </c>
      <c r="M51" s="186">
        <f>ROUND((SUM(M9:M50))/3,2)</f>
        <v>0</v>
      </c>
      <c r="N51" s="186"/>
      <c r="O51" s="186"/>
      <c r="P51" s="187"/>
      <c r="Q51" s="186"/>
      <c r="R51" s="186"/>
      <c r="S51" s="187">
        <f>ROUND((SUM(S9:S50))/3,2)</f>
        <v>1.54</v>
      </c>
      <c r="T51" s="189"/>
      <c r="U51" s="189"/>
      <c r="V51" s="186">
        <f>ROUND((SUM(V9:V50))/3,2)</f>
        <v>0</v>
      </c>
      <c r="Z51">
        <f>(SUM(Z9:Z50))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Zákazka Výmena svietidiel v MŠ  / ELI - MŠ PČĽ 11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19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4" t="s">
        <v>20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2"/>
      <c r="B3" s="33" t="s">
        <v>139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8" t="s">
        <v>28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1" t="s">
        <v>29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2"/>
      <c r="B9" s="37" t="s">
        <v>31</v>
      </c>
      <c r="C9" s="19"/>
      <c r="D9" s="16"/>
      <c r="E9" s="16"/>
      <c r="F9" s="16"/>
      <c r="G9" s="38" t="s">
        <v>32</v>
      </c>
      <c r="H9" s="16"/>
      <c r="I9" s="26"/>
      <c r="J9" s="29"/>
    </row>
    <row r="10" spans="1:23" ht="20.100000000000001" customHeight="1" x14ac:dyDescent="0.25">
      <c r="A10" s="12"/>
      <c r="B10" s="211" t="s">
        <v>30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2"/>
      <c r="B11" s="37" t="s">
        <v>31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33</v>
      </c>
      <c r="C15" s="83" t="s">
        <v>6</v>
      </c>
      <c r="D15" s="83" t="s">
        <v>62</v>
      </c>
      <c r="E15" s="84" t="s">
        <v>63</v>
      </c>
      <c r="F15" s="98" t="s">
        <v>64</v>
      </c>
      <c r="G15" s="50" t="s">
        <v>39</v>
      </c>
      <c r="H15" s="53" t="s">
        <v>40</v>
      </c>
      <c r="I15" s="97"/>
      <c r="J15" s="47"/>
    </row>
    <row r="16" spans="1:23" ht="18" customHeight="1" x14ac:dyDescent="0.25">
      <c r="A16" s="12"/>
      <c r="B16" s="85">
        <v>1</v>
      </c>
      <c r="C16" s="86" t="s">
        <v>34</v>
      </c>
      <c r="D16" s="87">
        <f>'Rekap 6806'!B13</f>
        <v>0</v>
      </c>
      <c r="E16" s="88">
        <f>'Rekap 6806'!C13</f>
        <v>0</v>
      </c>
      <c r="F16" s="99">
        <f>'Rekap 6806'!D13</f>
        <v>0</v>
      </c>
      <c r="G16" s="51">
        <v>6</v>
      </c>
      <c r="H16" s="108" t="s">
        <v>41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35</v>
      </c>
      <c r="D17" s="68">
        <f>'Rekap 6806'!B17</f>
        <v>0</v>
      </c>
      <c r="E17" s="66">
        <f>'Rekap 6806'!C17</f>
        <v>0</v>
      </c>
      <c r="F17" s="71">
        <f>'Rekap 6806'!D17</f>
        <v>0</v>
      </c>
      <c r="G17" s="52">
        <v>7</v>
      </c>
      <c r="H17" s="109" t="s">
        <v>42</v>
      </c>
      <c r="I17" s="119"/>
      <c r="J17" s="112">
        <f>'SO 6806'!Z51</f>
        <v>0</v>
      </c>
    </row>
    <row r="18" spans="1:26" ht="18" customHeight="1" x14ac:dyDescent="0.25">
      <c r="A18" s="12"/>
      <c r="B18" s="59">
        <v>3</v>
      </c>
      <c r="C18" s="63" t="s">
        <v>36</v>
      </c>
      <c r="D18" s="69">
        <f>'Rekap 6806'!B21</f>
        <v>0</v>
      </c>
      <c r="E18" s="67">
        <f>'Rekap 6806'!C21</f>
        <v>0</v>
      </c>
      <c r="F18" s="72">
        <f>'Rekap 6806'!D21</f>
        <v>0</v>
      </c>
      <c r="G18" s="52">
        <v>8</v>
      </c>
      <c r="H18" s="109" t="s">
        <v>43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37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38</v>
      </c>
      <c r="D20" s="70"/>
      <c r="E20" s="92"/>
      <c r="F20" s="100">
        <f>SUM(F16:F19)</f>
        <v>0</v>
      </c>
      <c r="G20" s="52">
        <v>10</v>
      </c>
      <c r="H20" s="109" t="s">
        <v>38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51</v>
      </c>
      <c r="C21" s="60" t="s">
        <v>52</v>
      </c>
      <c r="D21" s="65"/>
      <c r="E21" s="18"/>
      <c r="F21" s="90"/>
      <c r="G21" s="56" t="s">
        <v>58</v>
      </c>
      <c r="H21" s="53" t="s">
        <v>52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53</v>
      </c>
      <c r="D22" s="78"/>
      <c r="E22" s="80" t="s">
        <v>56</v>
      </c>
      <c r="F22" s="71">
        <f>((F16*U22*0)+(F17*V22*0)+(F18*W22*0))/100</f>
        <v>0</v>
      </c>
      <c r="G22" s="51">
        <v>16</v>
      </c>
      <c r="H22" s="108" t="s">
        <v>59</v>
      </c>
      <c r="I22" s="120" t="s">
        <v>56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54</v>
      </c>
      <c r="D23" s="57"/>
      <c r="E23" s="80" t="s">
        <v>57</v>
      </c>
      <c r="F23" s="72">
        <f>((F16*U23*0)+(F17*V23*0)+(F18*W23*0))/100</f>
        <v>0</v>
      </c>
      <c r="G23" s="52">
        <v>17</v>
      </c>
      <c r="H23" s="109" t="s">
        <v>60</v>
      </c>
      <c r="I23" s="120" t="s">
        <v>56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55</v>
      </c>
      <c r="D24" s="57"/>
      <c r="E24" s="80" t="s">
        <v>56</v>
      </c>
      <c r="F24" s="72">
        <f>((F16*U24*0)+(F17*V24*0)+(F18*W24*0))/100</f>
        <v>0</v>
      </c>
      <c r="G24" s="52">
        <v>18</v>
      </c>
      <c r="H24" s="109" t="s">
        <v>61</v>
      </c>
      <c r="I24" s="120" t="s">
        <v>57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38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67</v>
      </c>
      <c r="D27" s="126"/>
      <c r="E27" s="94"/>
      <c r="F27" s="28"/>
      <c r="G27" s="102" t="s">
        <v>44</v>
      </c>
      <c r="H27" s="96" t="s">
        <v>45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46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47</v>
      </c>
      <c r="I29" s="115">
        <f>J28-SUM('SO 6806'!K9:'SO 6806'!K50)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48</v>
      </c>
      <c r="I30" s="80">
        <f>SUM('SO 6806'!K9:'SO 6806'!K50)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49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50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65</v>
      </c>
      <c r="E33" s="77"/>
      <c r="F33" s="95"/>
      <c r="G33" s="104">
        <v>26</v>
      </c>
      <c r="H33" s="132" t="s">
        <v>66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7" t="s">
        <v>28</v>
      </c>
      <c r="B1" s="218"/>
      <c r="C1" s="218"/>
      <c r="D1" s="219"/>
      <c r="E1" s="136" t="s">
        <v>25</v>
      </c>
      <c r="F1" s="135"/>
      <c r="W1">
        <v>30.126000000000001</v>
      </c>
    </row>
    <row r="2" spans="1:26" ht="20.100000000000001" customHeight="1" x14ac:dyDescent="0.25">
      <c r="A2" s="217" t="s">
        <v>29</v>
      </c>
      <c r="B2" s="218"/>
      <c r="C2" s="218"/>
      <c r="D2" s="219"/>
      <c r="E2" s="136" t="s">
        <v>23</v>
      </c>
      <c r="F2" s="135"/>
    </row>
    <row r="3" spans="1:26" ht="20.100000000000001" customHeight="1" x14ac:dyDescent="0.25">
      <c r="A3" s="217" t="s">
        <v>30</v>
      </c>
      <c r="B3" s="218"/>
      <c r="C3" s="218"/>
      <c r="D3" s="219"/>
      <c r="E3" s="136" t="s">
        <v>71</v>
      </c>
      <c r="F3" s="135"/>
    </row>
    <row r="4" spans="1:26" x14ac:dyDescent="0.25">
      <c r="A4" s="137" t="s">
        <v>20</v>
      </c>
      <c r="B4" s="134"/>
      <c r="C4" s="134"/>
      <c r="D4" s="134"/>
      <c r="E4" s="134"/>
      <c r="F4" s="134"/>
    </row>
    <row r="5" spans="1:26" x14ac:dyDescent="0.25">
      <c r="A5" s="137" t="s">
        <v>139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72</v>
      </c>
      <c r="B8" s="134"/>
      <c r="C8" s="134"/>
      <c r="D8" s="134"/>
      <c r="E8" s="134"/>
      <c r="F8" s="134"/>
    </row>
    <row r="9" spans="1:26" x14ac:dyDescent="0.25">
      <c r="A9" s="139" t="s">
        <v>68</v>
      </c>
      <c r="B9" s="139" t="s">
        <v>62</v>
      </c>
      <c r="C9" s="139" t="s">
        <v>63</v>
      </c>
      <c r="D9" s="139" t="s">
        <v>38</v>
      </c>
      <c r="E9" s="139" t="s">
        <v>69</v>
      </c>
      <c r="F9" s="139" t="s">
        <v>70</v>
      </c>
    </row>
    <row r="10" spans="1:26" x14ac:dyDescent="0.25">
      <c r="A10" s="146" t="s">
        <v>73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74</v>
      </c>
      <c r="B11" s="149">
        <f>'SO 6806'!L12</f>
        <v>0</v>
      </c>
      <c r="C11" s="149">
        <f>'SO 6806'!M12</f>
        <v>0</v>
      </c>
      <c r="D11" s="149">
        <f>'SO 6806'!I12</f>
        <v>0</v>
      </c>
      <c r="E11" s="150">
        <f>'SO 6806'!S12</f>
        <v>0.83</v>
      </c>
      <c r="F11" s="150">
        <f>'SO 6806'!V12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75</v>
      </c>
      <c r="B12" s="149">
        <f>'SO 6806'!L16</f>
        <v>0</v>
      </c>
      <c r="C12" s="149">
        <f>'SO 6806'!M16</f>
        <v>0</v>
      </c>
      <c r="D12" s="149">
        <f>'SO 6806'!I16</f>
        <v>0</v>
      </c>
      <c r="E12" s="150">
        <f>'SO 6806'!S16</f>
        <v>0</v>
      </c>
      <c r="F12" s="150">
        <f>'SO 6806'!V16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2" t="s">
        <v>73</v>
      </c>
      <c r="B13" s="151">
        <f>'SO 6806'!L18</f>
        <v>0</v>
      </c>
      <c r="C13" s="151">
        <f>'SO 6806'!M18</f>
        <v>0</v>
      </c>
      <c r="D13" s="151">
        <f>'SO 6806'!I18</f>
        <v>0</v>
      </c>
      <c r="E13" s="152">
        <f>'SO 6806'!S18</f>
        <v>0.83</v>
      </c>
      <c r="F13" s="152">
        <f>'SO 6806'!V18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"/>
      <c r="B14" s="141"/>
      <c r="C14" s="141"/>
      <c r="D14" s="141"/>
      <c r="E14" s="140"/>
      <c r="F14" s="140"/>
    </row>
    <row r="15" spans="1:26" x14ac:dyDescent="0.25">
      <c r="A15" s="2" t="s">
        <v>76</v>
      </c>
      <c r="B15" s="151"/>
      <c r="C15" s="149"/>
      <c r="D15" s="149"/>
      <c r="E15" s="150"/>
      <c r="F15" s="15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77</v>
      </c>
      <c r="B16" s="149">
        <f>'SO 6806'!L23</f>
        <v>0</v>
      </c>
      <c r="C16" s="149">
        <f>'SO 6806'!M23</f>
        <v>0</v>
      </c>
      <c r="D16" s="149">
        <f>'SO 6806'!I23</f>
        <v>0</v>
      </c>
      <c r="E16" s="150">
        <f>'SO 6806'!S23</f>
        <v>7.0000000000000007E-2</v>
      </c>
      <c r="F16" s="150">
        <f>'SO 6806'!V23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76</v>
      </c>
      <c r="B17" s="151">
        <f>'SO 6806'!L25</f>
        <v>0</v>
      </c>
      <c r="C17" s="151">
        <f>'SO 6806'!M25</f>
        <v>0</v>
      </c>
      <c r="D17" s="151">
        <f>'SO 6806'!I25</f>
        <v>0</v>
      </c>
      <c r="E17" s="152">
        <f>'SO 6806'!S25</f>
        <v>7.0000000000000007E-2</v>
      </c>
      <c r="F17" s="152">
        <f>'SO 6806'!V25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78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79</v>
      </c>
      <c r="B20" s="149">
        <f>'SO 6806'!L41</f>
        <v>0</v>
      </c>
      <c r="C20" s="149">
        <f>'SO 6806'!M41</f>
        <v>0</v>
      </c>
      <c r="D20" s="149">
        <f>'SO 6806'!I41</f>
        <v>0</v>
      </c>
      <c r="E20" s="150">
        <f>'SO 6806'!S41</f>
        <v>0.65</v>
      </c>
      <c r="F20" s="150">
        <f>'SO 6806'!V41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2" t="s">
        <v>78</v>
      </c>
      <c r="B21" s="151">
        <f>'SO 6806'!L43</f>
        <v>0</v>
      </c>
      <c r="C21" s="151">
        <f>'SO 6806'!M43</f>
        <v>0</v>
      </c>
      <c r="D21" s="151">
        <f>'SO 6806'!I43</f>
        <v>0</v>
      </c>
      <c r="E21" s="152">
        <f>'SO 6806'!S43</f>
        <v>0.65</v>
      </c>
      <c r="F21" s="152">
        <f>'SO 6806'!V43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"/>
      <c r="B22" s="141"/>
      <c r="C22" s="141"/>
      <c r="D22" s="141"/>
      <c r="E22" s="140"/>
      <c r="F22" s="140"/>
    </row>
    <row r="23" spans="1:26" x14ac:dyDescent="0.25">
      <c r="A23" s="2" t="s">
        <v>8</v>
      </c>
      <c r="B23" s="151"/>
      <c r="C23" s="149"/>
      <c r="D23" s="149"/>
      <c r="E23" s="150"/>
      <c r="F23" s="15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80</v>
      </c>
      <c r="B24" s="149">
        <f>'SO 6806'!L48</f>
        <v>0</v>
      </c>
      <c r="C24" s="149">
        <f>'SO 6806'!M48</f>
        <v>0</v>
      </c>
      <c r="D24" s="149">
        <f>'SO 6806'!I48</f>
        <v>0</v>
      </c>
      <c r="E24" s="150">
        <f>'SO 6806'!S48</f>
        <v>0</v>
      </c>
      <c r="F24" s="150">
        <f>'SO 6806'!V48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2" t="s">
        <v>8</v>
      </c>
      <c r="B25" s="151">
        <f>'SO 6806'!L50</f>
        <v>0</v>
      </c>
      <c r="C25" s="151">
        <f>'SO 6806'!M50</f>
        <v>0</v>
      </c>
      <c r="D25" s="151">
        <f>'SO 6806'!I50</f>
        <v>0</v>
      </c>
      <c r="E25" s="152">
        <f>'SO 6806'!S50</f>
        <v>0</v>
      </c>
      <c r="F25" s="152">
        <f>'SO 6806'!V50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"/>
      <c r="B26" s="141"/>
      <c r="C26" s="141"/>
      <c r="D26" s="141"/>
      <c r="E26" s="140"/>
      <c r="F26" s="140"/>
    </row>
    <row r="27" spans="1:26" x14ac:dyDescent="0.25">
      <c r="A27" s="2" t="s">
        <v>81</v>
      </c>
      <c r="B27" s="151">
        <f>'SO 6806'!L51</f>
        <v>0</v>
      </c>
      <c r="C27" s="151">
        <f>'SO 6806'!M51</f>
        <v>0</v>
      </c>
      <c r="D27" s="151">
        <f>'SO 6806'!I51</f>
        <v>0</v>
      </c>
      <c r="E27" s="152">
        <f>'SO 6806'!S51</f>
        <v>1.55</v>
      </c>
      <c r="F27" s="152">
        <f>'SO 6806'!V51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"/>
      <c r="B28" s="141"/>
      <c r="C28" s="141"/>
      <c r="D28" s="141"/>
      <c r="E28" s="140"/>
      <c r="F28" s="140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1"/>
      <c r="B31" s="141"/>
      <c r="C31" s="141"/>
      <c r="D31" s="141"/>
      <c r="E31" s="140"/>
      <c r="F31" s="140"/>
    </row>
    <row r="32" spans="1:26" x14ac:dyDescent="0.25">
      <c r="A32" s="1"/>
      <c r="B32" s="141"/>
      <c r="C32" s="141"/>
      <c r="D32" s="141"/>
      <c r="E32" s="140"/>
      <c r="F32" s="140"/>
    </row>
    <row r="33" spans="1:6" x14ac:dyDescent="0.25">
      <c r="A33" s="1"/>
      <c r="B33" s="141"/>
      <c r="C33" s="141"/>
      <c r="D33" s="141"/>
      <c r="E33" s="140"/>
      <c r="F33" s="140"/>
    </row>
    <row r="34" spans="1:6" x14ac:dyDescent="0.25">
      <c r="A34" s="1"/>
      <c r="B34" s="141"/>
      <c r="C34" s="141"/>
      <c r="D34" s="141"/>
      <c r="E34" s="140"/>
      <c r="F34" s="140"/>
    </row>
    <row r="35" spans="1:6" x14ac:dyDescent="0.25">
      <c r="A35" s="1"/>
      <c r="B35" s="141"/>
      <c r="C35" s="141"/>
      <c r="D35" s="141"/>
      <c r="E35" s="140"/>
      <c r="F35" s="140"/>
    </row>
    <row r="36" spans="1:6" x14ac:dyDescent="0.25">
      <c r="A36" s="1"/>
      <c r="B36" s="141"/>
      <c r="C36" s="141"/>
      <c r="D36" s="141"/>
      <c r="E36" s="140"/>
      <c r="F36" s="140"/>
    </row>
    <row r="37" spans="1:6" x14ac:dyDescent="0.25">
      <c r="A37" s="1"/>
      <c r="B37" s="141"/>
      <c r="C37" s="141"/>
      <c r="D37" s="141"/>
      <c r="E37" s="140"/>
      <c r="F37" s="140"/>
    </row>
    <row r="38" spans="1:6" x14ac:dyDescent="0.25">
      <c r="A38" s="1"/>
      <c r="B38" s="141"/>
      <c r="C38" s="141"/>
      <c r="D38" s="141"/>
      <c r="E38" s="140"/>
      <c r="F38" s="140"/>
    </row>
    <row r="39" spans="1:6" x14ac:dyDescent="0.25">
      <c r="A39" s="1"/>
      <c r="B39" s="141"/>
      <c r="C39" s="141"/>
      <c r="D39" s="141"/>
      <c r="E39" s="140"/>
      <c r="F39" s="140"/>
    </row>
    <row r="40" spans="1:6" x14ac:dyDescent="0.25">
      <c r="A40" s="1"/>
      <c r="B40" s="141"/>
      <c r="C40" s="141"/>
      <c r="D40" s="141"/>
      <c r="E40" s="140"/>
      <c r="F40" s="140"/>
    </row>
    <row r="41" spans="1:6" x14ac:dyDescent="0.25">
      <c r="A41" s="1"/>
      <c r="B41" s="141"/>
      <c r="C41" s="141"/>
      <c r="D41" s="141"/>
      <c r="E41" s="140"/>
      <c r="F41" s="140"/>
    </row>
    <row r="42" spans="1:6" x14ac:dyDescent="0.25">
      <c r="A42" s="1"/>
      <c r="B42" s="141"/>
      <c r="C42" s="141"/>
      <c r="D42" s="141"/>
      <c r="E42" s="140"/>
      <c r="F42" s="140"/>
    </row>
    <row r="43" spans="1:6" x14ac:dyDescent="0.25">
      <c r="A43" s="1"/>
      <c r="B43" s="141"/>
      <c r="C43" s="141"/>
      <c r="D43" s="141"/>
      <c r="E43" s="140"/>
      <c r="F43" s="140"/>
    </row>
    <row r="44" spans="1:6" x14ac:dyDescent="0.25">
      <c r="A44" s="1"/>
      <c r="B44" s="141"/>
      <c r="C44" s="141"/>
      <c r="D44" s="141"/>
      <c r="E44" s="140"/>
      <c r="F44" s="140"/>
    </row>
    <row r="45" spans="1:6" x14ac:dyDescent="0.25">
      <c r="A45" s="1"/>
      <c r="B45" s="141"/>
      <c r="C45" s="141"/>
      <c r="D45" s="141"/>
      <c r="E45" s="140"/>
      <c r="F45" s="140"/>
    </row>
    <row r="46" spans="1:6" x14ac:dyDescent="0.25">
      <c r="A46" s="1"/>
      <c r="B46" s="141"/>
      <c r="C46" s="141"/>
      <c r="D46" s="141"/>
      <c r="E46" s="140"/>
      <c r="F46" s="140"/>
    </row>
    <row r="47" spans="1:6" x14ac:dyDescent="0.25">
      <c r="A47" s="1"/>
      <c r="B47" s="141"/>
      <c r="C47" s="141"/>
      <c r="D47" s="141"/>
      <c r="E47" s="140"/>
      <c r="F47" s="140"/>
    </row>
    <row r="48" spans="1: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pane ySplit="8" topLeftCell="A30" activePane="bottomLeft" state="frozen"/>
      <selection pane="bottomLeft" activeCell="D35" sqref="D35"/>
    </sheetView>
  </sheetViews>
  <sheetFormatPr defaultColWidth="0" defaultRowHeight="15" x14ac:dyDescent="0.25"/>
  <cols>
    <col min="1" max="1" width="4.7109375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220" t="s">
        <v>28</v>
      </c>
      <c r="C1" s="221"/>
      <c r="D1" s="221"/>
      <c r="E1" s="221"/>
      <c r="F1" s="221"/>
      <c r="G1" s="221"/>
      <c r="H1" s="222"/>
      <c r="I1" s="156" t="s">
        <v>92</v>
      </c>
      <c r="J1" s="11"/>
      <c r="K1" s="3"/>
      <c r="L1" s="3"/>
      <c r="M1" s="3"/>
      <c r="N1" s="3"/>
      <c r="O1" s="3"/>
      <c r="P1" s="5" t="s">
        <v>93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220" t="s">
        <v>29</v>
      </c>
      <c r="C2" s="221"/>
      <c r="D2" s="221"/>
      <c r="E2" s="221"/>
      <c r="F2" s="221"/>
      <c r="G2" s="221"/>
      <c r="H2" s="222"/>
      <c r="I2" s="156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220" t="s">
        <v>30</v>
      </c>
      <c r="C3" s="221"/>
      <c r="D3" s="221"/>
      <c r="E3" s="221"/>
      <c r="F3" s="221"/>
      <c r="G3" s="221"/>
      <c r="H3" s="222"/>
      <c r="I3" s="156" t="s">
        <v>94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57" t="s">
        <v>139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9" t="s">
        <v>82</v>
      </c>
      <c r="B8" s="159" t="s">
        <v>83</v>
      </c>
      <c r="C8" s="159" t="s">
        <v>84</v>
      </c>
      <c r="D8" s="159" t="s">
        <v>85</v>
      </c>
      <c r="E8" s="159" t="s">
        <v>86</v>
      </c>
      <c r="F8" s="159" t="s">
        <v>87</v>
      </c>
      <c r="G8" s="159" t="s">
        <v>62</v>
      </c>
      <c r="H8" s="159" t="s">
        <v>63</v>
      </c>
      <c r="I8" s="159" t="s">
        <v>88</v>
      </c>
      <c r="J8" s="159"/>
      <c r="K8" s="159"/>
      <c r="L8" s="159"/>
      <c r="M8" s="159"/>
      <c r="N8" s="159"/>
      <c r="O8" s="159"/>
      <c r="P8" s="159" t="s">
        <v>89</v>
      </c>
      <c r="Q8" s="154"/>
      <c r="R8" s="154"/>
      <c r="S8" s="159" t="s">
        <v>90</v>
      </c>
      <c r="T8" s="155"/>
      <c r="U8" s="155"/>
      <c r="V8" s="159" t="s">
        <v>91</v>
      </c>
      <c r="W8" s="153"/>
      <c r="X8" s="153"/>
      <c r="Y8" s="153"/>
      <c r="Z8" s="153"/>
    </row>
    <row r="9" spans="1:26" x14ac:dyDescent="0.25">
      <c r="A9" s="142"/>
      <c r="B9" s="142"/>
      <c r="C9" s="160"/>
      <c r="D9" s="146" t="s">
        <v>73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63">
        <v>6</v>
      </c>
      <c r="D10" s="163" t="s">
        <v>74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9">
        <v>1</v>
      </c>
      <c r="B11" s="164" t="s">
        <v>96</v>
      </c>
      <c r="C11" s="170" t="s">
        <v>97</v>
      </c>
      <c r="D11" s="164" t="s">
        <v>98</v>
      </c>
      <c r="E11" s="164" t="s">
        <v>99</v>
      </c>
      <c r="F11" s="165">
        <v>218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0</v>
      </c>
      <c r="K11" s="167">
        <f>ROUND(F11*(O11),2)</f>
        <v>0</v>
      </c>
      <c r="L11" s="167">
        <f>ROUND(F11*(G11),2)</f>
        <v>0</v>
      </c>
      <c r="M11" s="167">
        <f>ROUND(F11*(H11),2)</f>
        <v>0</v>
      </c>
      <c r="N11" s="167">
        <v>0</v>
      </c>
      <c r="O11" s="167"/>
      <c r="P11" s="172">
        <v>3.8E-3</v>
      </c>
      <c r="Q11" s="173"/>
      <c r="R11" s="173">
        <v>3.8E-3</v>
      </c>
      <c r="S11" s="171">
        <f>ROUND(F11*(P11),3)</f>
        <v>0.82799999999999996</v>
      </c>
      <c r="T11" s="168"/>
      <c r="U11" s="168"/>
      <c r="V11" s="172"/>
      <c r="Z11">
        <v>0</v>
      </c>
    </row>
    <row r="12" spans="1:26" x14ac:dyDescent="0.25">
      <c r="A12" s="148"/>
      <c r="B12" s="148"/>
      <c r="C12" s="163">
        <v>6</v>
      </c>
      <c r="D12" s="163" t="s">
        <v>74</v>
      </c>
      <c r="E12" s="148"/>
      <c r="F12" s="162"/>
      <c r="G12" s="151">
        <f>ROUND((SUM(L10:L11))/1,2)</f>
        <v>0</v>
      </c>
      <c r="H12" s="151">
        <f>ROUND((SUM(M10:M11))/1,2)</f>
        <v>0</v>
      </c>
      <c r="I12" s="151">
        <f>ROUND((SUM(I10:I11))/1,2)</f>
        <v>0</v>
      </c>
      <c r="J12" s="148"/>
      <c r="K12" s="148"/>
      <c r="L12" s="148">
        <f>ROUND((SUM(L10:L11))/1,2)</f>
        <v>0</v>
      </c>
      <c r="M12" s="148">
        <f>ROUND((SUM(M10:M11))/1,2)</f>
        <v>0</v>
      </c>
      <c r="N12" s="148"/>
      <c r="O12" s="148"/>
      <c r="P12" s="174"/>
      <c r="Q12" s="148"/>
      <c r="R12" s="148"/>
      <c r="S12" s="174">
        <f>ROUND((SUM(S10:S11))/1,2)</f>
        <v>0.83</v>
      </c>
      <c r="T12" s="145"/>
      <c r="U12" s="145"/>
      <c r="V12" s="2">
        <f>ROUND((SUM(V10:V11))/1,2)</f>
        <v>0</v>
      </c>
      <c r="W12" s="145"/>
      <c r="X12" s="145"/>
      <c r="Y12" s="145"/>
      <c r="Z12" s="145"/>
    </row>
    <row r="13" spans="1:26" x14ac:dyDescent="0.25">
      <c r="A13" s="1"/>
      <c r="B13" s="1"/>
      <c r="C13" s="1"/>
      <c r="D13" s="1"/>
      <c r="E13" s="1"/>
      <c r="F13" s="158"/>
      <c r="G13" s="141"/>
      <c r="H13" s="141"/>
      <c r="I13" s="14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48"/>
      <c r="B14" s="148"/>
      <c r="C14" s="163">
        <v>99</v>
      </c>
      <c r="D14" s="163" t="s">
        <v>75</v>
      </c>
      <c r="E14" s="148"/>
      <c r="F14" s="162"/>
      <c r="G14" s="149"/>
      <c r="H14" s="149"/>
      <c r="I14" s="149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5"/>
      <c r="U14" s="145"/>
      <c r="V14" s="148"/>
      <c r="W14" s="145"/>
      <c r="X14" s="145"/>
      <c r="Y14" s="145"/>
      <c r="Z14" s="145"/>
    </row>
    <row r="15" spans="1:26" ht="24.95" customHeight="1" x14ac:dyDescent="0.25">
      <c r="A15" s="169">
        <v>2</v>
      </c>
      <c r="B15" s="164" t="s">
        <v>96</v>
      </c>
      <c r="C15" s="170" t="s">
        <v>100</v>
      </c>
      <c r="D15" s="164" t="s">
        <v>101</v>
      </c>
      <c r="E15" s="164" t="s">
        <v>102</v>
      </c>
      <c r="F15" s="165">
        <v>0.82799999999999996</v>
      </c>
      <c r="G15" s="166">
        <v>0</v>
      </c>
      <c r="H15" s="166">
        <v>0</v>
      </c>
      <c r="I15" s="166">
        <f>ROUND(F15*(G15+H15),2)</f>
        <v>0</v>
      </c>
      <c r="J15" s="164">
        <f>ROUND(F15*(N15),2)</f>
        <v>0</v>
      </c>
      <c r="K15" s="167">
        <f>ROUND(F15*(O15),2)</f>
        <v>0</v>
      </c>
      <c r="L15" s="167">
        <f>ROUND(F15*(G15),2)</f>
        <v>0</v>
      </c>
      <c r="M15" s="167">
        <f>ROUND(F15*(H15),2)</f>
        <v>0</v>
      </c>
      <c r="N15" s="167">
        <v>0</v>
      </c>
      <c r="O15" s="167"/>
      <c r="P15" s="173"/>
      <c r="Q15" s="173"/>
      <c r="R15" s="173"/>
      <c r="S15" s="171">
        <f>ROUND(F15*(P15),3)</f>
        <v>0</v>
      </c>
      <c r="T15" s="168"/>
      <c r="U15" s="168"/>
      <c r="V15" s="172"/>
      <c r="Z15">
        <v>0</v>
      </c>
    </row>
    <row r="16" spans="1:26" x14ac:dyDescent="0.25">
      <c r="A16" s="148"/>
      <c r="B16" s="148"/>
      <c r="C16" s="163">
        <v>99</v>
      </c>
      <c r="D16" s="163" t="s">
        <v>75</v>
      </c>
      <c r="E16" s="148"/>
      <c r="F16" s="162"/>
      <c r="G16" s="151">
        <f>ROUND((SUM(L14:L15))/1,2)</f>
        <v>0</v>
      </c>
      <c r="H16" s="151">
        <f>ROUND((SUM(M14:M15))/1,2)</f>
        <v>0</v>
      </c>
      <c r="I16" s="151">
        <f>ROUND((SUM(I14:I15))/1,2)</f>
        <v>0</v>
      </c>
      <c r="J16" s="148"/>
      <c r="K16" s="148"/>
      <c r="L16" s="148">
        <f>ROUND((SUM(L14:L15))/1,2)</f>
        <v>0</v>
      </c>
      <c r="M16" s="148">
        <f>ROUND((SUM(M14:M15))/1,2)</f>
        <v>0</v>
      </c>
      <c r="N16" s="148"/>
      <c r="O16" s="148"/>
      <c r="P16" s="174"/>
      <c r="Q16" s="148"/>
      <c r="R16" s="148"/>
      <c r="S16" s="174">
        <f>ROUND((SUM(S14:S15))/1,2)</f>
        <v>0</v>
      </c>
      <c r="T16" s="145"/>
      <c r="U16" s="145"/>
      <c r="V16" s="2">
        <f>ROUND((SUM(V14:V15))/1,2)</f>
        <v>0</v>
      </c>
      <c r="W16" s="145"/>
      <c r="X16" s="145"/>
      <c r="Y16" s="145"/>
      <c r="Z16" s="145"/>
    </row>
    <row r="17" spans="1:26" x14ac:dyDescent="0.25">
      <c r="A17" s="1"/>
      <c r="B17" s="1"/>
      <c r="C17" s="1"/>
      <c r="D17" s="1"/>
      <c r="E17" s="1"/>
      <c r="F17" s="158"/>
      <c r="G17" s="141"/>
      <c r="H17" s="141"/>
      <c r="I17" s="141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25">
      <c r="A18" s="148"/>
      <c r="B18" s="148"/>
      <c r="C18" s="148"/>
      <c r="D18" s="2" t="s">
        <v>73</v>
      </c>
      <c r="E18" s="148"/>
      <c r="F18" s="162"/>
      <c r="G18" s="151">
        <f>ROUND((SUM(L9:L17))/2,2)</f>
        <v>0</v>
      </c>
      <c r="H18" s="151">
        <f>ROUND((SUM(M9:M17))/2,2)</f>
        <v>0</v>
      </c>
      <c r="I18" s="151">
        <f>ROUND((SUM(I9:I17))/2,2)</f>
        <v>0</v>
      </c>
      <c r="J18" s="149"/>
      <c r="K18" s="148"/>
      <c r="L18" s="149">
        <f>ROUND((SUM(L9:L17))/2,2)</f>
        <v>0</v>
      </c>
      <c r="M18" s="149">
        <f>ROUND((SUM(M9:M17))/2,2)</f>
        <v>0</v>
      </c>
      <c r="N18" s="148"/>
      <c r="O18" s="148"/>
      <c r="P18" s="174"/>
      <c r="Q18" s="148"/>
      <c r="R18" s="148"/>
      <c r="S18" s="174">
        <f>ROUND((SUM(S9:S17))/2,2)</f>
        <v>0.83</v>
      </c>
      <c r="T18" s="145"/>
      <c r="U18" s="145"/>
      <c r="V18" s="2">
        <f>ROUND((SUM(V9:V17))/2,2)</f>
        <v>0</v>
      </c>
    </row>
    <row r="19" spans="1:26" x14ac:dyDescent="0.25">
      <c r="A19" s="1"/>
      <c r="B19" s="1"/>
      <c r="C19" s="1"/>
      <c r="D19" s="1"/>
      <c r="E19" s="1"/>
      <c r="F19" s="158"/>
      <c r="G19" s="141"/>
      <c r="H19" s="141"/>
      <c r="I19" s="141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48"/>
      <c r="B20" s="148"/>
      <c r="C20" s="148"/>
      <c r="D20" s="2" t="s">
        <v>76</v>
      </c>
      <c r="E20" s="148"/>
      <c r="F20" s="162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x14ac:dyDescent="0.25">
      <c r="A21" s="148"/>
      <c r="B21" s="148"/>
      <c r="C21" s="163">
        <v>784</v>
      </c>
      <c r="D21" s="163" t="s">
        <v>77</v>
      </c>
      <c r="E21" s="148"/>
      <c r="F21" s="162"/>
      <c r="G21" s="149"/>
      <c r="H21" s="149"/>
      <c r="I21" s="149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5"/>
      <c r="U21" s="145"/>
      <c r="V21" s="148"/>
      <c r="W21" s="145"/>
      <c r="X21" s="145"/>
      <c r="Y21" s="145"/>
      <c r="Z21" s="145"/>
    </row>
    <row r="22" spans="1:26" ht="35.1" customHeight="1" x14ac:dyDescent="0.25">
      <c r="A22" s="169">
        <v>3</v>
      </c>
      <c r="B22" s="164" t="s">
        <v>103</v>
      </c>
      <c r="C22" s="170" t="s">
        <v>104</v>
      </c>
      <c r="D22" s="164" t="s">
        <v>105</v>
      </c>
      <c r="E22" s="164" t="s">
        <v>106</v>
      </c>
      <c r="F22" s="165">
        <v>218</v>
      </c>
      <c r="G22" s="166">
        <v>0</v>
      </c>
      <c r="H22" s="166">
        <v>0</v>
      </c>
      <c r="I22" s="166">
        <f>ROUND(F22*(G22+H22),2)</f>
        <v>0</v>
      </c>
      <c r="J22" s="164">
        <f>ROUND(F22*(N22),2)</f>
        <v>0</v>
      </c>
      <c r="K22" s="167">
        <f>ROUND(F22*(O22),2)</f>
        <v>0</v>
      </c>
      <c r="L22" s="167">
        <f>ROUND(F22*(G22),2)</f>
        <v>0</v>
      </c>
      <c r="M22" s="167">
        <f>ROUND(F22*(H22),2)</f>
        <v>0</v>
      </c>
      <c r="N22" s="167">
        <v>0</v>
      </c>
      <c r="O22" s="167"/>
      <c r="P22" s="172">
        <v>3.3E-4</v>
      </c>
      <c r="Q22" s="173"/>
      <c r="R22" s="173">
        <v>3.3E-4</v>
      </c>
      <c r="S22" s="171">
        <f>ROUND(F22*(P22),3)</f>
        <v>7.1999999999999995E-2</v>
      </c>
      <c r="T22" s="168"/>
      <c r="U22" s="168"/>
      <c r="V22" s="172"/>
      <c r="Z22">
        <v>0</v>
      </c>
    </row>
    <row r="23" spans="1:26" x14ac:dyDescent="0.25">
      <c r="A23" s="148"/>
      <c r="B23" s="148"/>
      <c r="C23" s="163">
        <v>784</v>
      </c>
      <c r="D23" s="163" t="s">
        <v>77</v>
      </c>
      <c r="E23" s="148"/>
      <c r="F23" s="162"/>
      <c r="G23" s="151">
        <f>ROUND((SUM(L21:L22))/1,2)</f>
        <v>0</v>
      </c>
      <c r="H23" s="151">
        <f>ROUND((SUM(M21:M22))/1,2)</f>
        <v>0</v>
      </c>
      <c r="I23" s="151">
        <f>ROUND((SUM(I21:I22))/1,2)</f>
        <v>0</v>
      </c>
      <c r="J23" s="148"/>
      <c r="K23" s="148"/>
      <c r="L23" s="148">
        <f>ROUND((SUM(L21:L22))/1,2)</f>
        <v>0</v>
      </c>
      <c r="M23" s="148">
        <f>ROUND((SUM(M21:M22))/1,2)</f>
        <v>0</v>
      </c>
      <c r="N23" s="148"/>
      <c r="O23" s="148"/>
      <c r="P23" s="174"/>
      <c r="Q23" s="148"/>
      <c r="R23" s="148"/>
      <c r="S23" s="174">
        <f>ROUND((SUM(S21:S22))/1,2)</f>
        <v>7.0000000000000007E-2</v>
      </c>
      <c r="T23" s="145"/>
      <c r="U23" s="145"/>
      <c r="V23" s="2">
        <f>ROUND((SUM(V21:V22))/1,2)</f>
        <v>0</v>
      </c>
      <c r="W23" s="145"/>
      <c r="X23" s="145"/>
      <c r="Y23" s="145"/>
      <c r="Z23" s="145"/>
    </row>
    <row r="24" spans="1:26" x14ac:dyDescent="0.25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8"/>
      <c r="B25" s="148"/>
      <c r="C25" s="148"/>
      <c r="D25" s="2" t="s">
        <v>76</v>
      </c>
      <c r="E25" s="148"/>
      <c r="F25" s="162"/>
      <c r="G25" s="151">
        <f>ROUND((SUM(L20:L24))/2,2)</f>
        <v>0</v>
      </c>
      <c r="H25" s="151">
        <f>ROUND((SUM(M20:M24))/2,2)</f>
        <v>0</v>
      </c>
      <c r="I25" s="151">
        <f>ROUND((SUM(I20:I24))/2,2)</f>
        <v>0</v>
      </c>
      <c r="J25" s="149"/>
      <c r="K25" s="148"/>
      <c r="L25" s="149">
        <f>ROUND((SUM(L20:L24))/2,2)</f>
        <v>0</v>
      </c>
      <c r="M25" s="149">
        <f>ROUND((SUM(M20:M24))/2,2)</f>
        <v>0</v>
      </c>
      <c r="N25" s="148"/>
      <c r="O25" s="148"/>
      <c r="P25" s="174"/>
      <c r="Q25" s="148"/>
      <c r="R25" s="148"/>
      <c r="S25" s="174">
        <f>ROUND((SUM(S20:S24))/2,2)</f>
        <v>7.0000000000000007E-2</v>
      </c>
      <c r="T25" s="145"/>
      <c r="U25" s="145"/>
      <c r="V25" s="2">
        <f>ROUND((SUM(V20:V24))/2,2)</f>
        <v>0</v>
      </c>
    </row>
    <row r="26" spans="1:26" x14ac:dyDescent="0.25">
      <c r="A26" s="1"/>
      <c r="B26" s="1"/>
      <c r="C26" s="1"/>
      <c r="D26" s="1"/>
      <c r="E26" s="1"/>
      <c r="F26" s="158"/>
      <c r="G26" s="141"/>
      <c r="H26" s="141"/>
      <c r="I26" s="141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25">
      <c r="A27" s="148"/>
      <c r="B27" s="148"/>
      <c r="C27" s="148"/>
      <c r="D27" s="2" t="s">
        <v>78</v>
      </c>
      <c r="E27" s="148"/>
      <c r="F27" s="162"/>
      <c r="G27" s="149"/>
      <c r="H27" s="149"/>
      <c r="I27" s="149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5"/>
      <c r="U27" s="145"/>
      <c r="V27" s="148"/>
      <c r="W27" s="145"/>
      <c r="X27" s="145"/>
      <c r="Y27" s="145"/>
      <c r="Z27" s="145"/>
    </row>
    <row r="28" spans="1:26" x14ac:dyDescent="0.25">
      <c r="A28" s="148"/>
      <c r="B28" s="148"/>
      <c r="C28" s="163">
        <v>921</v>
      </c>
      <c r="D28" s="163" t="s">
        <v>79</v>
      </c>
      <c r="E28" s="148"/>
      <c r="F28" s="162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5" customHeight="1" x14ac:dyDescent="0.25">
      <c r="A29" s="169">
        <v>4</v>
      </c>
      <c r="B29" s="164" t="s">
        <v>107</v>
      </c>
      <c r="C29" s="170" t="s">
        <v>108</v>
      </c>
      <c r="D29" s="164" t="s">
        <v>109</v>
      </c>
      <c r="E29" s="164" t="s">
        <v>99</v>
      </c>
      <c r="F29" s="165">
        <v>870</v>
      </c>
      <c r="G29" s="166">
        <v>0</v>
      </c>
      <c r="H29" s="166">
        <v>0</v>
      </c>
      <c r="I29" s="166">
        <f t="shared" ref="I29:I40" si="0">ROUND(F29*(G29+H29),2)</f>
        <v>0</v>
      </c>
      <c r="J29" s="164">
        <f t="shared" ref="J29:J40" si="1">ROUND(F29*(N29),2)</f>
        <v>0</v>
      </c>
      <c r="K29" s="167">
        <f t="shared" ref="K29:K40" si="2">ROUND(F29*(O29),2)</f>
        <v>0</v>
      </c>
      <c r="L29" s="167">
        <f t="shared" ref="L29:L40" si="3">ROUND(F29*(G29),2)</f>
        <v>0</v>
      </c>
      <c r="M29" s="167">
        <f t="shared" ref="M29:M40" si="4">ROUND(F29*(H29),2)</f>
        <v>0</v>
      </c>
      <c r="N29" s="167">
        <v>0</v>
      </c>
      <c r="O29" s="167"/>
      <c r="P29" s="173"/>
      <c r="Q29" s="173"/>
      <c r="R29" s="173"/>
      <c r="S29" s="171">
        <f t="shared" ref="S29:S40" si="5">ROUND(F29*(P29),3)</f>
        <v>0</v>
      </c>
      <c r="T29" s="168"/>
      <c r="U29" s="168"/>
      <c r="V29" s="172"/>
      <c r="Z29">
        <v>0</v>
      </c>
    </row>
    <row r="30" spans="1:26" ht="24.95" customHeight="1" x14ac:dyDescent="0.25">
      <c r="A30" s="180">
        <v>5</v>
      </c>
      <c r="B30" s="175" t="s">
        <v>110</v>
      </c>
      <c r="C30" s="181" t="s">
        <v>111</v>
      </c>
      <c r="D30" s="175" t="s">
        <v>112</v>
      </c>
      <c r="E30" s="175" t="s">
        <v>99</v>
      </c>
      <c r="F30" s="176">
        <v>870</v>
      </c>
      <c r="G30" s="177">
        <v>0</v>
      </c>
      <c r="H30" s="177">
        <v>0</v>
      </c>
      <c r="I30" s="177">
        <f t="shared" si="0"/>
        <v>0</v>
      </c>
      <c r="J30" s="175">
        <f t="shared" si="1"/>
        <v>0</v>
      </c>
      <c r="K30" s="178">
        <f t="shared" si="2"/>
        <v>0</v>
      </c>
      <c r="L30" s="178">
        <f t="shared" si="3"/>
        <v>0</v>
      </c>
      <c r="M30" s="178">
        <f t="shared" si="4"/>
        <v>0</v>
      </c>
      <c r="N30" s="178">
        <v>0</v>
      </c>
      <c r="O30" s="178"/>
      <c r="P30" s="183">
        <v>1.0000000000000001E-5</v>
      </c>
      <c r="Q30" s="184"/>
      <c r="R30" s="184">
        <v>1.0000000000000001E-5</v>
      </c>
      <c r="S30" s="182">
        <f t="shared" si="5"/>
        <v>8.9999999999999993E-3</v>
      </c>
      <c r="T30" s="179"/>
      <c r="U30" s="179"/>
      <c r="V30" s="183"/>
      <c r="Z30">
        <v>0</v>
      </c>
    </row>
    <row r="31" spans="1:26" ht="24.95" customHeight="1" x14ac:dyDescent="0.25">
      <c r="A31" s="169">
        <v>6</v>
      </c>
      <c r="B31" s="164" t="s">
        <v>113</v>
      </c>
      <c r="C31" s="170" t="s">
        <v>114</v>
      </c>
      <c r="D31" s="164" t="s">
        <v>115</v>
      </c>
      <c r="E31" s="164" t="s">
        <v>116</v>
      </c>
      <c r="F31" s="165">
        <v>145</v>
      </c>
      <c r="G31" s="166">
        <v>0</v>
      </c>
      <c r="H31" s="166">
        <v>0</v>
      </c>
      <c r="I31" s="166">
        <f t="shared" si="0"/>
        <v>0</v>
      </c>
      <c r="J31" s="164">
        <f t="shared" si="1"/>
        <v>0</v>
      </c>
      <c r="K31" s="167">
        <f t="shared" si="2"/>
        <v>0</v>
      </c>
      <c r="L31" s="167">
        <f t="shared" si="3"/>
        <v>0</v>
      </c>
      <c r="M31" s="167">
        <f t="shared" si="4"/>
        <v>0</v>
      </c>
      <c r="N31" s="167">
        <v>0</v>
      </c>
      <c r="O31" s="167"/>
      <c r="P31" s="173"/>
      <c r="Q31" s="173"/>
      <c r="R31" s="173"/>
      <c r="S31" s="171">
        <f t="shared" si="5"/>
        <v>0</v>
      </c>
      <c r="T31" s="168"/>
      <c r="U31" s="168"/>
      <c r="V31" s="172"/>
      <c r="Z31">
        <v>0</v>
      </c>
    </row>
    <row r="32" spans="1:26" ht="24.95" customHeight="1" x14ac:dyDescent="0.25">
      <c r="A32" s="180">
        <v>7</v>
      </c>
      <c r="B32" s="164" t="s">
        <v>107</v>
      </c>
      <c r="C32" s="170" t="s">
        <v>117</v>
      </c>
      <c r="D32" s="164" t="s">
        <v>118</v>
      </c>
      <c r="E32" s="164" t="s">
        <v>99</v>
      </c>
      <c r="F32" s="165">
        <v>1</v>
      </c>
      <c r="G32" s="166">
        <v>0</v>
      </c>
      <c r="H32" s="166">
        <v>0</v>
      </c>
      <c r="I32" s="166">
        <f t="shared" si="0"/>
        <v>0</v>
      </c>
      <c r="J32" s="164">
        <f t="shared" si="1"/>
        <v>0</v>
      </c>
      <c r="K32" s="167">
        <f t="shared" si="2"/>
        <v>0</v>
      </c>
      <c r="L32" s="167">
        <f t="shared" si="3"/>
        <v>0</v>
      </c>
      <c r="M32" s="167">
        <f t="shared" si="4"/>
        <v>0</v>
      </c>
      <c r="N32" s="167">
        <v>0</v>
      </c>
      <c r="O32" s="167"/>
      <c r="P32" s="173"/>
      <c r="Q32" s="173"/>
      <c r="R32" s="173"/>
      <c r="S32" s="171">
        <f t="shared" si="5"/>
        <v>0</v>
      </c>
      <c r="T32" s="168"/>
      <c r="U32" s="168"/>
      <c r="V32" s="172"/>
      <c r="Z32">
        <v>0</v>
      </c>
    </row>
    <row r="33" spans="1:26" ht="24.95" customHeight="1" x14ac:dyDescent="0.25">
      <c r="A33" s="169">
        <v>8</v>
      </c>
      <c r="B33" s="175" t="s">
        <v>119</v>
      </c>
      <c r="C33" s="181" t="s">
        <v>120</v>
      </c>
      <c r="D33" s="175" t="s">
        <v>121</v>
      </c>
      <c r="E33" s="175" t="s">
        <v>99</v>
      </c>
      <c r="F33" s="176">
        <v>1</v>
      </c>
      <c r="G33" s="177">
        <v>0</v>
      </c>
      <c r="H33" s="177">
        <v>0</v>
      </c>
      <c r="I33" s="177">
        <f t="shared" si="0"/>
        <v>0</v>
      </c>
      <c r="J33" s="175">
        <f t="shared" si="1"/>
        <v>0</v>
      </c>
      <c r="K33" s="178">
        <f t="shared" si="2"/>
        <v>0</v>
      </c>
      <c r="L33" s="178">
        <f t="shared" si="3"/>
        <v>0</v>
      </c>
      <c r="M33" s="178">
        <f t="shared" si="4"/>
        <v>0</v>
      </c>
      <c r="N33" s="178">
        <v>0</v>
      </c>
      <c r="O33" s="178"/>
      <c r="P33" s="183">
        <v>6.0000000000000002E-5</v>
      </c>
      <c r="Q33" s="184"/>
      <c r="R33" s="184">
        <v>6.0000000000000002E-5</v>
      </c>
      <c r="S33" s="182">
        <f t="shared" si="5"/>
        <v>0</v>
      </c>
      <c r="T33" s="179"/>
      <c r="U33" s="179"/>
      <c r="V33" s="183"/>
      <c r="Z33">
        <v>0</v>
      </c>
    </row>
    <row r="34" spans="1:26" ht="24.95" customHeight="1" x14ac:dyDescent="0.25">
      <c r="A34" s="180">
        <v>9</v>
      </c>
      <c r="B34" s="175" t="s">
        <v>119</v>
      </c>
      <c r="C34" s="181" t="s">
        <v>122</v>
      </c>
      <c r="D34" s="175" t="s">
        <v>123</v>
      </c>
      <c r="E34" s="175" t="s">
        <v>99</v>
      </c>
      <c r="F34" s="176">
        <v>3</v>
      </c>
      <c r="G34" s="177">
        <v>0</v>
      </c>
      <c r="H34" s="177">
        <v>0</v>
      </c>
      <c r="I34" s="177">
        <f t="shared" si="0"/>
        <v>0</v>
      </c>
      <c r="J34" s="175">
        <f t="shared" si="1"/>
        <v>0</v>
      </c>
      <c r="K34" s="178">
        <f t="shared" si="2"/>
        <v>0</v>
      </c>
      <c r="L34" s="178">
        <f t="shared" si="3"/>
        <v>0</v>
      </c>
      <c r="M34" s="178">
        <f t="shared" si="4"/>
        <v>0</v>
      </c>
      <c r="N34" s="178">
        <v>0</v>
      </c>
      <c r="O34" s="178"/>
      <c r="P34" s="184"/>
      <c r="Q34" s="184"/>
      <c r="R34" s="184"/>
      <c r="S34" s="182">
        <f t="shared" si="5"/>
        <v>0</v>
      </c>
      <c r="T34" s="179"/>
      <c r="U34" s="179"/>
      <c r="V34" s="183"/>
      <c r="Z34">
        <v>0</v>
      </c>
    </row>
    <row r="35" spans="1:26" ht="24.95" customHeight="1" x14ac:dyDescent="0.25">
      <c r="A35" s="169">
        <v>10</v>
      </c>
      <c r="B35" s="164" t="s">
        <v>107</v>
      </c>
      <c r="C35" s="170" t="s">
        <v>124</v>
      </c>
      <c r="D35" s="164" t="s">
        <v>151</v>
      </c>
      <c r="E35" s="164" t="s">
        <v>99</v>
      </c>
      <c r="F35" s="165">
        <v>217</v>
      </c>
      <c r="G35" s="166">
        <v>0</v>
      </c>
      <c r="H35" s="166">
        <v>0</v>
      </c>
      <c r="I35" s="166">
        <f t="shared" si="0"/>
        <v>0</v>
      </c>
      <c r="J35" s="164">
        <f t="shared" si="1"/>
        <v>0</v>
      </c>
      <c r="K35" s="167">
        <f t="shared" si="2"/>
        <v>0</v>
      </c>
      <c r="L35" s="167">
        <f t="shared" si="3"/>
        <v>0</v>
      </c>
      <c r="M35" s="167">
        <f t="shared" si="4"/>
        <v>0</v>
      </c>
      <c r="N35" s="167">
        <v>0</v>
      </c>
      <c r="O35" s="167"/>
      <c r="P35" s="173"/>
      <c r="Q35" s="173"/>
      <c r="R35" s="173"/>
      <c r="S35" s="171">
        <f t="shared" si="5"/>
        <v>0</v>
      </c>
      <c r="T35" s="168"/>
      <c r="U35" s="168"/>
      <c r="V35" s="172"/>
      <c r="Z35">
        <v>0</v>
      </c>
    </row>
    <row r="36" spans="1:26" ht="24.95" customHeight="1" x14ac:dyDescent="0.25">
      <c r="A36" s="180">
        <v>11</v>
      </c>
      <c r="B36" s="175" t="s">
        <v>119</v>
      </c>
      <c r="C36" s="181" t="s">
        <v>125</v>
      </c>
      <c r="D36" s="175" t="s">
        <v>150</v>
      </c>
      <c r="E36" s="175" t="s">
        <v>99</v>
      </c>
      <c r="F36" s="176">
        <v>150</v>
      </c>
      <c r="G36" s="177">
        <v>0</v>
      </c>
      <c r="H36" s="177">
        <v>0</v>
      </c>
      <c r="I36" s="177">
        <f t="shared" si="0"/>
        <v>0</v>
      </c>
      <c r="J36" s="175">
        <f t="shared" si="1"/>
        <v>0</v>
      </c>
      <c r="K36" s="178">
        <f t="shared" si="2"/>
        <v>0</v>
      </c>
      <c r="L36" s="178">
        <f t="shared" si="3"/>
        <v>0</v>
      </c>
      <c r="M36" s="178">
        <f t="shared" si="4"/>
        <v>0</v>
      </c>
      <c r="N36" s="178">
        <v>0</v>
      </c>
      <c r="O36" s="178"/>
      <c r="P36" s="183">
        <v>2.6900000000000001E-3</v>
      </c>
      <c r="Q36" s="184"/>
      <c r="R36" s="184">
        <v>2.6900000000000001E-3</v>
      </c>
      <c r="S36" s="182">
        <f t="shared" si="5"/>
        <v>0.40400000000000003</v>
      </c>
      <c r="T36" s="179"/>
      <c r="U36" s="179"/>
      <c r="V36" s="183"/>
      <c r="Z36">
        <v>0</v>
      </c>
    </row>
    <row r="37" spans="1:26" ht="24.95" customHeight="1" x14ac:dyDescent="0.25">
      <c r="A37" s="169">
        <v>12</v>
      </c>
      <c r="B37" s="175" t="s">
        <v>119</v>
      </c>
      <c r="C37" s="181" t="s">
        <v>126</v>
      </c>
      <c r="D37" s="175" t="s">
        <v>127</v>
      </c>
      <c r="E37" s="175" t="s">
        <v>99</v>
      </c>
      <c r="F37" s="176">
        <v>150</v>
      </c>
      <c r="G37" s="177">
        <v>0</v>
      </c>
      <c r="H37" s="177">
        <v>0</v>
      </c>
      <c r="I37" s="177">
        <f t="shared" si="0"/>
        <v>0</v>
      </c>
      <c r="J37" s="175">
        <f t="shared" si="1"/>
        <v>0</v>
      </c>
      <c r="K37" s="178">
        <f t="shared" si="2"/>
        <v>0</v>
      </c>
      <c r="L37" s="178">
        <f t="shared" si="3"/>
        <v>0</v>
      </c>
      <c r="M37" s="178">
        <f t="shared" si="4"/>
        <v>0</v>
      </c>
      <c r="N37" s="178">
        <v>0</v>
      </c>
      <c r="O37" s="178"/>
      <c r="P37" s="184"/>
      <c r="Q37" s="184"/>
      <c r="R37" s="184"/>
      <c r="S37" s="182">
        <f t="shared" si="5"/>
        <v>0</v>
      </c>
      <c r="T37" s="179"/>
      <c r="U37" s="179"/>
      <c r="V37" s="183"/>
      <c r="Z37">
        <v>0</v>
      </c>
    </row>
    <row r="38" spans="1:26" ht="24.95" customHeight="1" x14ac:dyDescent="0.25">
      <c r="A38" s="180">
        <v>13</v>
      </c>
      <c r="B38" s="175" t="s">
        <v>119</v>
      </c>
      <c r="C38" s="181" t="s">
        <v>128</v>
      </c>
      <c r="D38" s="175" t="s">
        <v>129</v>
      </c>
      <c r="E38" s="175" t="s">
        <v>99</v>
      </c>
      <c r="F38" s="176">
        <v>67</v>
      </c>
      <c r="G38" s="177">
        <v>0</v>
      </c>
      <c r="H38" s="177">
        <v>0</v>
      </c>
      <c r="I38" s="177">
        <f t="shared" si="0"/>
        <v>0</v>
      </c>
      <c r="J38" s="175">
        <f t="shared" si="1"/>
        <v>0</v>
      </c>
      <c r="K38" s="178">
        <f t="shared" si="2"/>
        <v>0</v>
      </c>
      <c r="L38" s="178">
        <f t="shared" si="3"/>
        <v>0</v>
      </c>
      <c r="M38" s="178">
        <f t="shared" si="4"/>
        <v>0</v>
      </c>
      <c r="N38" s="178">
        <v>0</v>
      </c>
      <c r="O38" s="178"/>
      <c r="P38" s="183">
        <v>3.5799999999999998E-3</v>
      </c>
      <c r="Q38" s="184"/>
      <c r="R38" s="184">
        <v>3.5799999999999998E-3</v>
      </c>
      <c r="S38" s="182">
        <f t="shared" si="5"/>
        <v>0.24</v>
      </c>
      <c r="T38" s="179"/>
      <c r="U38" s="179"/>
      <c r="V38" s="183"/>
      <c r="Z38">
        <v>0</v>
      </c>
    </row>
    <row r="39" spans="1:26" ht="24.95" customHeight="1" x14ac:dyDescent="0.25">
      <c r="A39" s="169">
        <v>14</v>
      </c>
      <c r="B39" s="175" t="s">
        <v>119</v>
      </c>
      <c r="C39" s="181" t="s">
        <v>130</v>
      </c>
      <c r="D39" s="175" t="s">
        <v>131</v>
      </c>
      <c r="E39" s="175" t="s">
        <v>99</v>
      </c>
      <c r="F39" s="176">
        <v>651</v>
      </c>
      <c r="G39" s="177">
        <v>0</v>
      </c>
      <c r="H39" s="177">
        <v>0</v>
      </c>
      <c r="I39" s="177">
        <f t="shared" si="0"/>
        <v>0</v>
      </c>
      <c r="J39" s="175">
        <f t="shared" si="1"/>
        <v>0</v>
      </c>
      <c r="K39" s="178">
        <f t="shared" si="2"/>
        <v>0</v>
      </c>
      <c r="L39" s="178">
        <f t="shared" si="3"/>
        <v>0</v>
      </c>
      <c r="M39" s="178">
        <f t="shared" si="4"/>
        <v>0</v>
      </c>
      <c r="N39" s="178">
        <v>0</v>
      </c>
      <c r="O39" s="178"/>
      <c r="P39" s="184"/>
      <c r="Q39" s="184"/>
      <c r="R39" s="184"/>
      <c r="S39" s="182">
        <f t="shared" si="5"/>
        <v>0</v>
      </c>
      <c r="T39" s="179"/>
      <c r="U39" s="179"/>
      <c r="V39" s="183"/>
      <c r="Z39">
        <v>0</v>
      </c>
    </row>
    <row r="40" spans="1:26" ht="24.95" customHeight="1" x14ac:dyDescent="0.25">
      <c r="A40" s="180">
        <v>15</v>
      </c>
      <c r="B40" s="164" t="s">
        <v>113</v>
      </c>
      <c r="C40" s="170" t="s">
        <v>132</v>
      </c>
      <c r="D40" s="164" t="s">
        <v>133</v>
      </c>
      <c r="E40" s="164" t="s">
        <v>134</v>
      </c>
      <c r="F40" s="165">
        <v>5</v>
      </c>
      <c r="G40" s="166">
        <v>0</v>
      </c>
      <c r="H40" s="166">
        <v>0</v>
      </c>
      <c r="I40" s="166">
        <f t="shared" si="0"/>
        <v>0</v>
      </c>
      <c r="J40" s="164">
        <f t="shared" si="1"/>
        <v>0</v>
      </c>
      <c r="K40" s="167">
        <f t="shared" si="2"/>
        <v>0</v>
      </c>
      <c r="L40" s="167">
        <f t="shared" si="3"/>
        <v>0</v>
      </c>
      <c r="M40" s="167">
        <f t="shared" si="4"/>
        <v>0</v>
      </c>
      <c r="N40" s="167">
        <v>0</v>
      </c>
      <c r="O40" s="167"/>
      <c r="P40" s="173"/>
      <c r="Q40" s="173"/>
      <c r="R40" s="173"/>
      <c r="S40" s="171">
        <f t="shared" si="5"/>
        <v>0</v>
      </c>
      <c r="T40" s="168"/>
      <c r="U40" s="168"/>
      <c r="V40" s="172"/>
      <c r="Z40">
        <v>0</v>
      </c>
    </row>
    <row r="41" spans="1:26" x14ac:dyDescent="0.25">
      <c r="A41" s="148"/>
      <c r="B41" s="148"/>
      <c r="C41" s="163">
        <v>921</v>
      </c>
      <c r="D41" s="163" t="s">
        <v>79</v>
      </c>
      <c r="E41" s="148"/>
      <c r="F41" s="162"/>
      <c r="G41" s="151">
        <f>ROUND((SUM(L28:L40))/1,2)</f>
        <v>0</v>
      </c>
      <c r="H41" s="151">
        <f>ROUND((SUM(M28:M40))/1,2)</f>
        <v>0</v>
      </c>
      <c r="I41" s="151">
        <f>ROUND((SUM(I28:I40))/1,2)</f>
        <v>0</v>
      </c>
      <c r="J41" s="148"/>
      <c r="K41" s="148"/>
      <c r="L41" s="148">
        <f>ROUND((SUM(L28:L40))/1,2)</f>
        <v>0</v>
      </c>
      <c r="M41" s="148">
        <f>ROUND((SUM(M28:M40))/1,2)</f>
        <v>0</v>
      </c>
      <c r="N41" s="148"/>
      <c r="O41" s="148"/>
      <c r="P41" s="174"/>
      <c r="Q41" s="148"/>
      <c r="R41" s="148"/>
      <c r="S41" s="174">
        <f>ROUND((SUM(S28:S40))/1,2)</f>
        <v>0.65</v>
      </c>
      <c r="T41" s="145"/>
      <c r="U41" s="145"/>
      <c r="V41" s="2">
        <f>ROUND((SUM(V28:V40))/1,2)</f>
        <v>0</v>
      </c>
      <c r="W41" s="145"/>
      <c r="X41" s="145"/>
      <c r="Y41" s="145"/>
      <c r="Z41" s="145"/>
    </row>
    <row r="42" spans="1:26" x14ac:dyDescent="0.25">
      <c r="A42" s="1"/>
      <c r="B42" s="1"/>
      <c r="C42" s="1"/>
      <c r="D42" s="1"/>
      <c r="E42" s="1"/>
      <c r="F42" s="158"/>
      <c r="G42" s="141"/>
      <c r="H42" s="141"/>
      <c r="I42" s="141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8"/>
      <c r="B43" s="148"/>
      <c r="C43" s="148"/>
      <c r="D43" s="2" t="s">
        <v>78</v>
      </c>
      <c r="E43" s="148"/>
      <c r="F43" s="162"/>
      <c r="G43" s="151">
        <f>ROUND((SUM(L27:L42))/2,2)</f>
        <v>0</v>
      </c>
      <c r="H43" s="151">
        <f>ROUND((SUM(M27:M42))/2,2)</f>
        <v>0</v>
      </c>
      <c r="I43" s="151">
        <f>ROUND((SUM(I27:I42))/2,2)</f>
        <v>0</v>
      </c>
      <c r="J43" s="149"/>
      <c r="K43" s="148"/>
      <c r="L43" s="149">
        <f>ROUND((SUM(L27:L42))/2,2)</f>
        <v>0</v>
      </c>
      <c r="M43" s="149">
        <f>ROUND((SUM(M27:M42))/2,2)</f>
        <v>0</v>
      </c>
      <c r="N43" s="148"/>
      <c r="O43" s="148"/>
      <c r="P43" s="174"/>
      <c r="Q43" s="148"/>
      <c r="R43" s="148"/>
      <c r="S43" s="174">
        <f>ROUND((SUM(S27:S42))/2,2)</f>
        <v>0.65</v>
      </c>
      <c r="T43" s="145"/>
      <c r="U43" s="145"/>
      <c r="V43" s="2">
        <f>ROUND((SUM(V27:V42))/2,2)</f>
        <v>0</v>
      </c>
    </row>
    <row r="44" spans="1:26" x14ac:dyDescent="0.25">
      <c r="A44" s="1"/>
      <c r="B44" s="1"/>
      <c r="C44" s="1"/>
      <c r="D44" s="1"/>
      <c r="E44" s="1"/>
      <c r="F44" s="158"/>
      <c r="G44" s="141"/>
      <c r="H44" s="141"/>
      <c r="I44" s="141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48"/>
      <c r="B45" s="148"/>
      <c r="C45" s="148"/>
      <c r="D45" s="2" t="s">
        <v>8</v>
      </c>
      <c r="E45" s="148"/>
      <c r="F45" s="162"/>
      <c r="G45" s="149"/>
      <c r="H45" s="149"/>
      <c r="I45" s="149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5"/>
      <c r="U45" s="145"/>
      <c r="V45" s="148"/>
      <c r="W45" s="145"/>
      <c r="X45" s="145"/>
      <c r="Y45" s="145"/>
      <c r="Z45" s="145"/>
    </row>
    <row r="46" spans="1:26" x14ac:dyDescent="0.25">
      <c r="A46" s="148"/>
      <c r="B46" s="148"/>
      <c r="C46" s="163">
        <v>0</v>
      </c>
      <c r="D46" s="163" t="s">
        <v>80</v>
      </c>
      <c r="E46" s="148"/>
      <c r="F46" s="162"/>
      <c r="G46" s="149"/>
      <c r="H46" s="149"/>
      <c r="I46" s="149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5"/>
      <c r="U46" s="145"/>
      <c r="V46" s="148"/>
      <c r="W46" s="145"/>
      <c r="X46" s="145"/>
      <c r="Y46" s="145"/>
      <c r="Z46" s="145"/>
    </row>
    <row r="47" spans="1:26" ht="24.95" customHeight="1" x14ac:dyDescent="0.25">
      <c r="A47" s="169">
        <v>16</v>
      </c>
      <c r="B47" s="164" t="s">
        <v>135</v>
      </c>
      <c r="C47" s="170" t="s">
        <v>136</v>
      </c>
      <c r="D47" s="164" t="s">
        <v>137</v>
      </c>
      <c r="E47" s="164" t="s">
        <v>138</v>
      </c>
      <c r="F47" s="165">
        <v>12</v>
      </c>
      <c r="G47" s="166">
        <v>0</v>
      </c>
      <c r="H47" s="166">
        <v>0</v>
      </c>
      <c r="I47" s="166">
        <f>ROUND(F47*(G47+H47),2)</f>
        <v>0</v>
      </c>
      <c r="J47" s="164">
        <f>ROUND(F47*(N47),2)</f>
        <v>0</v>
      </c>
      <c r="K47" s="167">
        <f>ROUND(F47*(O47),2)</f>
        <v>0</v>
      </c>
      <c r="L47" s="167">
        <f>ROUND(F47*(G47),2)</f>
        <v>0</v>
      </c>
      <c r="M47" s="167">
        <f>ROUND(F47*(H47),2)</f>
        <v>0</v>
      </c>
      <c r="N47" s="167">
        <v>0</v>
      </c>
      <c r="O47" s="167"/>
      <c r="P47" s="173"/>
      <c r="Q47" s="173"/>
      <c r="R47" s="173"/>
      <c r="S47" s="171">
        <f>ROUND(F47*(P47),3)</f>
        <v>0</v>
      </c>
      <c r="T47" s="168"/>
      <c r="U47" s="168"/>
      <c r="V47" s="172"/>
      <c r="Z47">
        <v>0</v>
      </c>
    </row>
    <row r="48" spans="1:26" x14ac:dyDescent="0.25">
      <c r="A48" s="148"/>
      <c r="B48" s="148"/>
      <c r="C48" s="163">
        <v>0</v>
      </c>
      <c r="D48" s="163" t="s">
        <v>80</v>
      </c>
      <c r="E48" s="148"/>
      <c r="F48" s="162"/>
      <c r="G48" s="151">
        <f>ROUND((SUM(L46:L47))/1,2)</f>
        <v>0</v>
      </c>
      <c r="H48" s="151">
        <f>ROUND((SUM(M46:M47))/1,2)</f>
        <v>0</v>
      </c>
      <c r="I48" s="151">
        <f>ROUND((SUM(I46:I47))/1,2)</f>
        <v>0</v>
      </c>
      <c r="J48" s="148"/>
      <c r="K48" s="148"/>
      <c r="L48" s="148">
        <f>ROUND((SUM(L46:L47))/1,2)</f>
        <v>0</v>
      </c>
      <c r="M48" s="148">
        <f>ROUND((SUM(M46:M47))/1,2)</f>
        <v>0</v>
      </c>
      <c r="N48" s="148"/>
      <c r="O48" s="148"/>
      <c r="P48" s="174"/>
      <c r="Q48" s="1"/>
      <c r="R48" s="1"/>
      <c r="S48" s="174">
        <f>ROUND((SUM(S46:S47))/1,2)</f>
        <v>0</v>
      </c>
      <c r="T48" s="185"/>
      <c r="U48" s="185"/>
      <c r="V48" s="2">
        <f>ROUND((SUM(V46:V47))/1,2)</f>
        <v>0</v>
      </c>
    </row>
    <row r="49" spans="1:26" x14ac:dyDescent="0.25">
      <c r="A49" s="1"/>
      <c r="B49" s="1"/>
      <c r="C49" s="1"/>
      <c r="D49" s="1"/>
      <c r="E49" s="1"/>
      <c r="F49" s="158"/>
      <c r="G49" s="141"/>
      <c r="H49" s="141"/>
      <c r="I49" s="141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8"/>
      <c r="B50" s="148"/>
      <c r="C50" s="148"/>
      <c r="D50" s="2" t="s">
        <v>8</v>
      </c>
      <c r="E50" s="148"/>
      <c r="F50" s="162"/>
      <c r="G50" s="151">
        <f>ROUND((SUM(L45:L49))/2,2)</f>
        <v>0</v>
      </c>
      <c r="H50" s="151">
        <f>ROUND((SUM(M45:M49))/2,2)</f>
        <v>0</v>
      </c>
      <c r="I50" s="151">
        <f>ROUND((SUM(I45:I49))/2,2)</f>
        <v>0</v>
      </c>
      <c r="J50" s="148"/>
      <c r="K50" s="148"/>
      <c r="L50" s="148">
        <f>ROUND((SUM(L45:L49))/2,2)</f>
        <v>0</v>
      </c>
      <c r="M50" s="148">
        <f>ROUND((SUM(M45:M49))/2,2)</f>
        <v>0</v>
      </c>
      <c r="N50" s="148"/>
      <c r="O50" s="148"/>
      <c r="P50" s="174"/>
      <c r="Q50" s="1"/>
      <c r="R50" s="1"/>
      <c r="S50" s="174">
        <f>ROUND((SUM(S45:S49))/2,2)</f>
        <v>0</v>
      </c>
      <c r="V50" s="2">
        <f>ROUND((SUM(V45:V49))/2,2)</f>
        <v>0</v>
      </c>
    </row>
    <row r="51" spans="1:26" x14ac:dyDescent="0.25">
      <c r="A51" s="186"/>
      <c r="B51" s="186"/>
      <c r="C51" s="186"/>
      <c r="D51" s="186" t="s">
        <v>81</v>
      </c>
      <c r="E51" s="186"/>
      <c r="F51" s="187"/>
      <c r="G51" s="188">
        <f>ROUND((SUM(L9:L50))/3,2)</f>
        <v>0</v>
      </c>
      <c r="H51" s="188">
        <f>ROUND((SUM(M9:M50))/3,2)</f>
        <v>0</v>
      </c>
      <c r="I51" s="188">
        <f>ROUND((SUM(I9:I50))/3,2)</f>
        <v>0</v>
      </c>
      <c r="J51" s="186"/>
      <c r="K51" s="186">
        <f>ROUND((SUM(K9:K50))/3,2)</f>
        <v>0</v>
      </c>
      <c r="L51" s="186">
        <f>ROUND((SUM(L9:L50))/3,2)</f>
        <v>0</v>
      </c>
      <c r="M51" s="186">
        <f>ROUND((SUM(M9:M50))/3,2)</f>
        <v>0</v>
      </c>
      <c r="N51" s="186"/>
      <c r="O51" s="186"/>
      <c r="P51" s="187"/>
      <c r="Q51" s="186"/>
      <c r="R51" s="186"/>
      <c r="S51" s="187">
        <f>ROUND((SUM(S9:S50))/3,2)</f>
        <v>1.55</v>
      </c>
      <c r="T51" s="189"/>
      <c r="U51" s="189"/>
      <c r="V51" s="186">
        <f>ROUND((SUM(V9:V50))/3,2)</f>
        <v>0</v>
      </c>
      <c r="Z51">
        <f>(SUM(Z9:Z50))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Zákazka Výmena svietidiel v MŠ  / ELI - MŠ Zupková 37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19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4" t="s">
        <v>20</v>
      </c>
      <c r="C2" s="215"/>
      <c r="D2" s="215"/>
      <c r="E2" s="215"/>
      <c r="F2" s="215"/>
      <c r="G2" s="215"/>
      <c r="H2" s="215"/>
      <c r="I2" s="215"/>
      <c r="J2" s="216"/>
    </row>
    <row r="3" spans="1:23" ht="18" customHeight="1" x14ac:dyDescent="0.25">
      <c r="A3" s="12"/>
      <c r="B3" s="33" t="s">
        <v>140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8" t="s">
        <v>28</v>
      </c>
      <c r="C6" s="209"/>
      <c r="D6" s="209"/>
      <c r="E6" s="209"/>
      <c r="F6" s="209"/>
      <c r="G6" s="209"/>
      <c r="H6" s="209"/>
      <c r="I6" s="209"/>
      <c r="J6" s="210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1" t="s">
        <v>29</v>
      </c>
      <c r="C8" s="212"/>
      <c r="D8" s="212"/>
      <c r="E8" s="212"/>
      <c r="F8" s="212"/>
      <c r="G8" s="212"/>
      <c r="H8" s="212"/>
      <c r="I8" s="212"/>
      <c r="J8" s="213"/>
    </row>
    <row r="9" spans="1:23" ht="18" customHeight="1" x14ac:dyDescent="0.25">
      <c r="A9" s="12"/>
      <c r="B9" s="37" t="s">
        <v>31</v>
      </c>
      <c r="C9" s="19"/>
      <c r="D9" s="16"/>
      <c r="E9" s="16"/>
      <c r="F9" s="16"/>
      <c r="G9" s="38" t="s">
        <v>32</v>
      </c>
      <c r="H9" s="16"/>
      <c r="I9" s="26"/>
      <c r="J9" s="29"/>
    </row>
    <row r="10" spans="1:23" ht="20.100000000000001" customHeight="1" x14ac:dyDescent="0.25">
      <c r="A10" s="12"/>
      <c r="B10" s="211" t="s">
        <v>30</v>
      </c>
      <c r="C10" s="212"/>
      <c r="D10" s="212"/>
      <c r="E10" s="212"/>
      <c r="F10" s="212"/>
      <c r="G10" s="212"/>
      <c r="H10" s="212"/>
      <c r="I10" s="212"/>
      <c r="J10" s="213"/>
    </row>
    <row r="11" spans="1:23" ht="18" customHeight="1" thickBot="1" x14ac:dyDescent="0.3">
      <c r="A11" s="12"/>
      <c r="B11" s="37" t="s">
        <v>31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25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25">
      <c r="A15" s="12"/>
      <c r="B15" s="82" t="s">
        <v>33</v>
      </c>
      <c r="C15" s="83" t="s">
        <v>6</v>
      </c>
      <c r="D15" s="83" t="s">
        <v>62</v>
      </c>
      <c r="E15" s="84" t="s">
        <v>63</v>
      </c>
      <c r="F15" s="98" t="s">
        <v>64</v>
      </c>
      <c r="G15" s="50" t="s">
        <v>39</v>
      </c>
      <c r="H15" s="53" t="s">
        <v>40</v>
      </c>
      <c r="I15" s="97"/>
      <c r="J15" s="47"/>
    </row>
    <row r="16" spans="1:23" ht="18" customHeight="1" x14ac:dyDescent="0.25">
      <c r="A16" s="12"/>
      <c r="B16" s="85">
        <v>1</v>
      </c>
      <c r="C16" s="86" t="s">
        <v>34</v>
      </c>
      <c r="D16" s="87">
        <f>'Rekap 6807'!B13</f>
        <v>0</v>
      </c>
      <c r="E16" s="88">
        <f>'Rekap 6807'!C13</f>
        <v>0</v>
      </c>
      <c r="F16" s="99">
        <f>'Rekap 6807'!D13</f>
        <v>0</v>
      </c>
      <c r="G16" s="51">
        <v>6</v>
      </c>
      <c r="H16" s="108" t="s">
        <v>41</v>
      </c>
      <c r="I16" s="119"/>
      <c r="J16" s="111">
        <v>0</v>
      </c>
    </row>
    <row r="17" spans="1:26" ht="18" customHeight="1" x14ac:dyDescent="0.25">
      <c r="A17" s="12"/>
      <c r="B17" s="58">
        <v>2</v>
      </c>
      <c r="C17" s="62" t="s">
        <v>35</v>
      </c>
      <c r="D17" s="68">
        <f>'Rekap 6807'!B17</f>
        <v>0</v>
      </c>
      <c r="E17" s="66">
        <f>'Rekap 6807'!C17</f>
        <v>0</v>
      </c>
      <c r="F17" s="71">
        <f>'Rekap 6807'!D17</f>
        <v>0</v>
      </c>
      <c r="G17" s="52">
        <v>7</v>
      </c>
      <c r="H17" s="109" t="s">
        <v>42</v>
      </c>
      <c r="I17" s="119"/>
      <c r="J17" s="112">
        <f>'SO 6807'!Z51</f>
        <v>0</v>
      </c>
    </row>
    <row r="18" spans="1:26" ht="18" customHeight="1" x14ac:dyDescent="0.25">
      <c r="A18" s="12"/>
      <c r="B18" s="59">
        <v>3</v>
      </c>
      <c r="C18" s="63" t="s">
        <v>36</v>
      </c>
      <c r="D18" s="69">
        <f>'Rekap 6807'!B21</f>
        <v>0</v>
      </c>
      <c r="E18" s="67">
        <f>'Rekap 6807'!C21</f>
        <v>0</v>
      </c>
      <c r="F18" s="72">
        <f>'Rekap 6807'!D21</f>
        <v>0</v>
      </c>
      <c r="G18" s="52">
        <v>8</v>
      </c>
      <c r="H18" s="109" t="s">
        <v>43</v>
      </c>
      <c r="I18" s="119"/>
      <c r="J18" s="112">
        <v>0</v>
      </c>
    </row>
    <row r="19" spans="1:26" ht="18" customHeight="1" x14ac:dyDescent="0.25">
      <c r="A19" s="12"/>
      <c r="B19" s="59">
        <v>4</v>
      </c>
      <c r="C19" s="63" t="s">
        <v>37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">
      <c r="A20" s="12"/>
      <c r="B20" s="59">
        <v>5</v>
      </c>
      <c r="C20" s="64" t="s">
        <v>38</v>
      </c>
      <c r="D20" s="70"/>
      <c r="E20" s="92"/>
      <c r="F20" s="100">
        <f>SUM(F16:F19)</f>
        <v>0</v>
      </c>
      <c r="G20" s="52">
        <v>10</v>
      </c>
      <c r="H20" s="109" t="s">
        <v>38</v>
      </c>
      <c r="I20" s="121"/>
      <c r="J20" s="91">
        <f>SUM(J16:J19)</f>
        <v>0</v>
      </c>
    </row>
    <row r="21" spans="1:26" ht="18" customHeight="1" thickTop="1" x14ac:dyDescent="0.25">
      <c r="A21" s="12"/>
      <c r="B21" s="56" t="s">
        <v>51</v>
      </c>
      <c r="C21" s="60" t="s">
        <v>52</v>
      </c>
      <c r="D21" s="65"/>
      <c r="E21" s="18"/>
      <c r="F21" s="90"/>
      <c r="G21" s="56" t="s">
        <v>58</v>
      </c>
      <c r="H21" s="53" t="s">
        <v>52</v>
      </c>
      <c r="I21" s="27"/>
      <c r="J21" s="122"/>
    </row>
    <row r="22" spans="1:26" ht="18" customHeight="1" x14ac:dyDescent="0.25">
      <c r="A22" s="12"/>
      <c r="B22" s="51">
        <v>11</v>
      </c>
      <c r="C22" s="54" t="s">
        <v>53</v>
      </c>
      <c r="D22" s="78"/>
      <c r="E22" s="80" t="s">
        <v>56</v>
      </c>
      <c r="F22" s="71">
        <f>((F16*U22*0)+(F17*V22*0)+(F18*W22*0))/100</f>
        <v>0</v>
      </c>
      <c r="G22" s="51">
        <v>16</v>
      </c>
      <c r="H22" s="108" t="s">
        <v>59</v>
      </c>
      <c r="I22" s="120" t="s">
        <v>56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54</v>
      </c>
      <c r="D23" s="57"/>
      <c r="E23" s="80" t="s">
        <v>57</v>
      </c>
      <c r="F23" s="72">
        <f>((F16*U23*0)+(F17*V23*0)+(F18*W23*0))/100</f>
        <v>0</v>
      </c>
      <c r="G23" s="52">
        <v>17</v>
      </c>
      <c r="H23" s="109" t="s">
        <v>60</v>
      </c>
      <c r="I23" s="120" t="s">
        <v>56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55</v>
      </c>
      <c r="D24" s="57"/>
      <c r="E24" s="80" t="s">
        <v>56</v>
      </c>
      <c r="F24" s="72">
        <f>((F16*U24*0)+(F17*V24*0)+(F18*W24*0))/100</f>
        <v>0</v>
      </c>
      <c r="G24" s="52">
        <v>18</v>
      </c>
      <c r="H24" s="109" t="s">
        <v>61</v>
      </c>
      <c r="I24" s="120" t="s">
        <v>57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38</v>
      </c>
      <c r="I26" s="121"/>
      <c r="J26" s="91">
        <f>SUM(J22:J25)+SUM(F22:F25)</f>
        <v>0</v>
      </c>
    </row>
    <row r="27" spans="1:26" ht="18" customHeight="1" thickTop="1" x14ac:dyDescent="0.25">
      <c r="A27" s="12"/>
      <c r="B27" s="93"/>
      <c r="C27" s="133" t="s">
        <v>67</v>
      </c>
      <c r="D27" s="126"/>
      <c r="E27" s="94"/>
      <c r="F27" s="28"/>
      <c r="G27" s="102" t="s">
        <v>44</v>
      </c>
      <c r="H27" s="96" t="s">
        <v>45</v>
      </c>
      <c r="I27" s="27"/>
      <c r="J27" s="30"/>
    </row>
    <row r="28" spans="1:26" ht="18" customHeight="1" x14ac:dyDescent="0.25">
      <c r="A28" s="12"/>
      <c r="B28" s="25"/>
      <c r="C28" s="124"/>
      <c r="D28" s="127"/>
      <c r="E28" s="21"/>
      <c r="F28" s="12"/>
      <c r="G28" s="103">
        <v>21</v>
      </c>
      <c r="H28" s="107" t="s">
        <v>46</v>
      </c>
      <c r="I28" s="114"/>
      <c r="J28" s="89">
        <f>F20+J20+F26+J26</f>
        <v>0</v>
      </c>
    </row>
    <row r="29" spans="1:26" ht="18" customHeight="1" x14ac:dyDescent="0.25">
      <c r="A29" s="12"/>
      <c r="B29" s="73"/>
      <c r="C29" s="125"/>
      <c r="D29" s="128"/>
      <c r="E29" s="21"/>
      <c r="F29" s="12"/>
      <c r="G29" s="51">
        <v>22</v>
      </c>
      <c r="H29" s="108" t="s">
        <v>47</v>
      </c>
      <c r="I29" s="115">
        <f>J28-SUM('SO 6807'!K9:'SO 6807'!K50)</f>
        <v>0</v>
      </c>
      <c r="J29" s="111">
        <f>ROUND(((ROUND(I29,2)*20)*1/100),2)</f>
        <v>0</v>
      </c>
    </row>
    <row r="30" spans="1:26" ht="18" customHeight="1" x14ac:dyDescent="0.25">
      <c r="A30" s="12"/>
      <c r="B30" s="22"/>
      <c r="C30" s="117"/>
      <c r="D30" s="119"/>
      <c r="E30" s="21"/>
      <c r="F30" s="12"/>
      <c r="G30" s="52">
        <v>23</v>
      </c>
      <c r="H30" s="109" t="s">
        <v>48</v>
      </c>
      <c r="I30" s="80">
        <f>SUM('SO 6807'!K9:'SO 6807'!K50)</f>
        <v>0</v>
      </c>
      <c r="J30" s="112">
        <f>ROUND(((ROUND(I30,2)*0)/100),2)</f>
        <v>0</v>
      </c>
    </row>
    <row r="31" spans="1:26" ht="18" customHeight="1" x14ac:dyDescent="0.25">
      <c r="A31" s="12"/>
      <c r="B31" s="23"/>
      <c r="C31" s="129"/>
      <c r="D31" s="130"/>
      <c r="E31" s="21"/>
      <c r="F31" s="12"/>
      <c r="G31" s="103">
        <v>24</v>
      </c>
      <c r="H31" s="107" t="s">
        <v>49</v>
      </c>
      <c r="I31" s="106"/>
      <c r="J31" s="123">
        <f>SUM(J28:J30)</f>
        <v>0</v>
      </c>
    </row>
    <row r="32" spans="1:26" ht="18" customHeight="1" thickBot="1" x14ac:dyDescent="0.3">
      <c r="A32" s="12"/>
      <c r="B32" s="40"/>
      <c r="C32" s="110"/>
      <c r="D32" s="116"/>
      <c r="E32" s="74"/>
      <c r="F32" s="75"/>
      <c r="G32" s="51" t="s">
        <v>50</v>
      </c>
      <c r="H32" s="110"/>
      <c r="I32" s="116"/>
      <c r="J32" s="113"/>
    </row>
    <row r="33" spans="1:10" ht="18" customHeight="1" thickTop="1" x14ac:dyDescent="0.25">
      <c r="A33" s="12"/>
      <c r="B33" s="93"/>
      <c r="C33" s="94"/>
      <c r="D33" s="131" t="s">
        <v>65</v>
      </c>
      <c r="E33" s="77"/>
      <c r="F33" s="95"/>
      <c r="G33" s="104">
        <v>26</v>
      </c>
      <c r="H33" s="132" t="s">
        <v>66</v>
      </c>
      <c r="I33" s="28"/>
      <c r="J33" s="105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.75" thickTop="1" x14ac:dyDescent="0.25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5808DEC08B374F8550D940EC194C4B" ma:contentTypeVersion="5" ma:contentTypeDescription="Umožňuje vytvoriť nový dokument." ma:contentTypeScope="" ma:versionID="f2c2a3d7bb41369e36a6b634d52cf454">
  <xsd:schema xmlns:xsd="http://www.w3.org/2001/XMLSchema" xmlns:xs="http://www.w3.org/2001/XMLSchema" xmlns:p="http://schemas.microsoft.com/office/2006/metadata/properties" xmlns:ns3="cff32e5d-9efc-4db9-98d2-4b21d698768f" xmlns:ns4="05e86eeb-b517-474c-b18f-3a38df4a5b9e" targetNamespace="http://schemas.microsoft.com/office/2006/metadata/properties" ma:root="true" ma:fieldsID="fce2619d5829c4c78383f83f045d88bf" ns3:_="" ns4:_="">
    <xsd:import namespace="cff32e5d-9efc-4db9-98d2-4b21d698768f"/>
    <xsd:import namespace="05e86eeb-b517-474c-b18f-3a38df4a5b9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32e5d-9efc-4db9-98d2-4b21d69876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86eeb-b517-474c-b18f-3a38df4a5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30DA7A-B8B9-4421-AE69-163FDF8C9A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659B7-0B38-4567-9E91-E2745E6F1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32e5d-9efc-4db9-98d2-4b21d698768f"/>
    <ds:schemaRef ds:uri="05e86eeb-b517-474c-b18f-3a38df4a5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E16B2C-95A3-4722-A5E5-72D7E233A530}">
  <ds:schemaRefs>
    <ds:schemaRef ds:uri="http://purl.org/dc/terms/"/>
    <ds:schemaRef ds:uri="cff32e5d-9efc-4db9-98d2-4b21d698768f"/>
    <ds:schemaRef ds:uri="http://schemas.microsoft.com/office/2006/documentManagement/types"/>
    <ds:schemaRef ds:uri="http://schemas.microsoft.com/office/infopath/2007/PartnerControls"/>
    <ds:schemaRef ds:uri="05e86eeb-b517-474c-b18f-3a38df4a5b9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14</vt:i4>
      </vt:variant>
    </vt:vector>
  </HeadingPairs>
  <TitlesOfParts>
    <vt:vector size="37" baseType="lpstr">
      <vt:lpstr>Rekapitulácia</vt:lpstr>
      <vt:lpstr>Krycí list stavby</vt:lpstr>
      <vt:lpstr>Kryci_list 6805</vt:lpstr>
      <vt:lpstr>Rekap 6805</vt:lpstr>
      <vt:lpstr>SO 6805</vt:lpstr>
      <vt:lpstr>Kryci_list 6806</vt:lpstr>
      <vt:lpstr>Rekap 6806</vt:lpstr>
      <vt:lpstr>SO 6806</vt:lpstr>
      <vt:lpstr>Kryci_list 6807</vt:lpstr>
      <vt:lpstr>Rekap 6807</vt:lpstr>
      <vt:lpstr>SO 6807</vt:lpstr>
      <vt:lpstr>Kryci_list 6808</vt:lpstr>
      <vt:lpstr>Rekap 6808</vt:lpstr>
      <vt:lpstr>SO 6808</vt:lpstr>
      <vt:lpstr>Kryci_list 6809</vt:lpstr>
      <vt:lpstr>Rekap 6809</vt:lpstr>
      <vt:lpstr>SO 6809</vt:lpstr>
      <vt:lpstr>Kryci_list 6810</vt:lpstr>
      <vt:lpstr>Rekap 6810</vt:lpstr>
      <vt:lpstr>SO 6810</vt:lpstr>
      <vt:lpstr>Kryci_list 6811</vt:lpstr>
      <vt:lpstr>Rekap 6811</vt:lpstr>
      <vt:lpstr>SO 6811</vt:lpstr>
      <vt:lpstr>'Rekap 6805'!Názvy_tlače</vt:lpstr>
      <vt:lpstr>'Rekap 6806'!Názvy_tlače</vt:lpstr>
      <vt:lpstr>'Rekap 6807'!Názvy_tlače</vt:lpstr>
      <vt:lpstr>'Rekap 6808'!Názvy_tlače</vt:lpstr>
      <vt:lpstr>'Rekap 6809'!Názvy_tlače</vt:lpstr>
      <vt:lpstr>'Rekap 6810'!Názvy_tlače</vt:lpstr>
      <vt:lpstr>'Rekap 6811'!Názvy_tlače</vt:lpstr>
      <vt:lpstr>'SO 6805'!Názvy_tlače</vt:lpstr>
      <vt:lpstr>'SO 6806'!Názvy_tlače</vt:lpstr>
      <vt:lpstr>'SO 6807'!Názvy_tlače</vt:lpstr>
      <vt:lpstr>'SO 6808'!Názvy_tlače</vt:lpstr>
      <vt:lpstr>'SO 6809'!Názvy_tlače</vt:lpstr>
      <vt:lpstr>'SO 6810'!Názvy_tlače</vt:lpstr>
      <vt:lpstr>'SO 6811'!Názvy_tlače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</dc:creator>
  <cp:lastModifiedBy>katarina.chovanova</cp:lastModifiedBy>
  <dcterms:created xsi:type="dcterms:W3CDTF">2020-10-29T13:03:24Z</dcterms:created>
  <dcterms:modified xsi:type="dcterms:W3CDTF">2020-10-30T09:18:24Z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0x010100E05808DEC08B374F8550D940EC194C4B</vt:lpwstr>
  </property>
</Properties>
</file>