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060" yWindow="15" windowWidth="15750" windowHeight="12720" firstSheet="4" activeTab="5"/>
  </bookViews>
  <sheets>
    <sheet name="Rekapitulácia stavby" sheetId="1" r:id="rId1"/>
    <sheet name="01 - Zateplenie obvodovéh..." sheetId="2" r:id="rId2"/>
    <sheet name="02 - Zateplenie strešného..." sheetId="3" r:id="rId3"/>
    <sheet name="03 - Výmena otvorových vý..." sheetId="4" r:id="rId4"/>
    <sheet name="04 - Vykurovanie" sheetId="7" r:id="rId5"/>
    <sheet name="05 - Výmena svietidiel" sheetId="8" r:id="rId6"/>
    <sheet name="06 - Vzduchotechnika" sheetId="9" r:id="rId7"/>
    <sheet name="07 - Ostatné - oprávnený ..." sheetId="5" r:id="rId8"/>
  </sheets>
  <definedNames>
    <definedName name="_xlnm.Print_Titles" localSheetId="1">'01 - Zateplenie obvodovéh...'!$121:$121</definedName>
    <definedName name="_xlnm.Print_Titles" localSheetId="2">'02 - Zateplenie strešného...'!$117:$117</definedName>
    <definedName name="_xlnm.Print_Titles" localSheetId="3">'03 - Výmena otvorových vý...'!$117:$117</definedName>
    <definedName name="_xlnm.Print_Titles" localSheetId="4">'04 - Vykurovanie'!$108:$108</definedName>
    <definedName name="_xlnm.Print_Titles" localSheetId="5">'05 - Výmena svietidiel'!$108:$108</definedName>
    <definedName name="_xlnm.Print_Titles" localSheetId="6">'06 - Vzduchotechnika'!$107:$107</definedName>
    <definedName name="_xlnm.Print_Titles" localSheetId="7">'07 - Ostatné - oprávnený ...'!$123:$123</definedName>
    <definedName name="_xlnm.Print_Titles" localSheetId="0">'Rekapitulácia stavby'!$85:$85</definedName>
    <definedName name="_xlnm.Print_Area" localSheetId="1">'01 - Zateplenie obvodovéh...'!$C$4:$Q$70,'01 - Zateplenie obvodovéh...'!$C$76:$Q$105,'01 - Zateplenie obvodovéh...'!$C$111:$Q$183</definedName>
    <definedName name="_xlnm.Print_Area" localSheetId="2">'02 - Zateplenie strešného...'!$C$4:$Q$70,'02 - Zateplenie strešného...'!$C$76:$Q$101,'02 - Zateplenie strešného...'!$C$107:$Q$176</definedName>
    <definedName name="_xlnm.Print_Area" localSheetId="3">'03 - Výmena otvorových vý...'!$C$4:$Q$70,'03 - Výmena otvorových vý...'!$C$76:$Q$101,'03 - Výmena otvorových vý...'!$C$107:$Q$179</definedName>
    <definedName name="_xlnm.Print_Area" localSheetId="4">'04 - Vykurovanie'!$C$4:$Q$70,'04 - Vykurovanie'!$C$76:$Q$92,'04 - Vykurovanie'!$C$98:$Q$272</definedName>
    <definedName name="_xlnm.Print_Area" localSheetId="5">'05 - Výmena svietidiel'!$C$4:$Q$70,'05 - Výmena svietidiel'!$C$76:$Q$92,'05 - Výmena svietidiel'!$C$98:$Q$184</definedName>
    <definedName name="_xlnm.Print_Area" localSheetId="6">'06 - Vzduchotechnika'!$C$4:$Q$70,'06 - Vzduchotechnika'!$C$76:$Q$91,'06 - Vzduchotechnika'!$C$97:$Q$189</definedName>
    <definedName name="_xlnm.Print_Area" localSheetId="7">'07 - Ostatné - oprávnený ...'!$C$4:$Q$70,'07 - Ostatné - oprávnený ...'!$C$76:$Q$107,'07 - Ostatné - oprávnený ...'!$C$113:$Q$246</definedName>
    <definedName name="_xlnm.Print_Area" localSheetId="0">'Rekapitulácia stavby'!$C$4:$AP$70,'Rekapitulácia stavby'!$C$76:$AP$98</definedName>
  </definedNames>
  <calcPr calcId="125725"/>
</workbook>
</file>

<file path=xl/calcChain.xml><?xml version="1.0" encoding="utf-8"?>
<calcChain xmlns="http://schemas.openxmlformats.org/spreadsheetml/2006/main">
  <c r="BK159" i="5"/>
  <c r="BI159"/>
  <c r="BH159"/>
  <c r="BG159"/>
  <c r="BF159"/>
  <c r="BE159"/>
  <c r="AA159"/>
  <c r="Y159"/>
  <c r="W159"/>
  <c r="BK158"/>
  <c r="BI158"/>
  <c r="BH158"/>
  <c r="BG158"/>
  <c r="BF158"/>
  <c r="BE158"/>
  <c r="AA158"/>
  <c r="Y158"/>
  <c r="W158"/>
  <c r="BK157"/>
  <c r="BI157"/>
  <c r="BH157"/>
  <c r="BG157"/>
  <c r="BF157"/>
  <c r="BE157"/>
  <c r="AA157"/>
  <c r="Y157"/>
  <c r="W157"/>
  <c r="BF127" l="1"/>
  <c r="BK112" i="8"/>
  <c r="BK111" s="1"/>
  <c r="BF147" i="4"/>
  <c r="BF172"/>
  <c r="BK121"/>
  <c r="BK121" i="3"/>
  <c r="BK120" s="1"/>
  <c r="BF125" i="2"/>
  <c r="BD91" i="1"/>
  <c r="BB91"/>
  <c r="BA91"/>
  <c r="AZ91"/>
  <c r="AX91"/>
  <c r="AV91"/>
  <c r="AU91"/>
  <c r="AS91"/>
  <c r="BC92"/>
  <c r="BA92"/>
  <c r="AZ92"/>
  <c r="AY92"/>
  <c r="AW92"/>
  <c r="AU92"/>
  <c r="AS92"/>
  <c r="BB93"/>
  <c r="AZ93"/>
  <c r="AY93"/>
  <c r="AX93"/>
  <c r="AV93"/>
  <c r="AU93"/>
  <c r="BF137" i="8"/>
  <c r="BF141"/>
  <c r="BF143"/>
  <c r="BF145"/>
  <c r="BF147"/>
  <c r="BF148"/>
  <c r="BF149"/>
  <c r="BF151"/>
  <c r="BF153"/>
  <c r="BF155"/>
  <c r="BF156"/>
  <c r="BF158"/>
  <c r="BF160"/>
  <c r="BF162"/>
  <c r="BF164"/>
  <c r="BK108" i="9"/>
  <c r="H35"/>
  <c r="Y108"/>
  <c r="AA108"/>
  <c r="M104"/>
  <c r="F104"/>
  <c r="F102"/>
  <c r="F100"/>
  <c r="M83"/>
  <c r="F83"/>
  <c r="F81"/>
  <c r="F79"/>
  <c r="H36"/>
  <c r="H34"/>
  <c r="M28"/>
  <c r="O21"/>
  <c r="E21"/>
  <c r="M84" s="1"/>
  <c r="O20"/>
  <c r="O15"/>
  <c r="E15"/>
  <c r="F105" s="1"/>
  <c r="O14"/>
  <c r="O9"/>
  <c r="M81" s="1"/>
  <c r="F6"/>
  <c r="F99" s="1"/>
  <c r="BK167" i="8"/>
  <c r="BK166" s="1"/>
  <c r="BI167"/>
  <c r="BH167"/>
  <c r="BG167"/>
  <c r="BF167"/>
  <c r="BE167"/>
  <c r="AA167"/>
  <c r="AA166" s="1"/>
  <c r="Y167"/>
  <c r="Y166" s="1"/>
  <c r="W167"/>
  <c r="W166" s="1"/>
  <c r="BK165"/>
  <c r="BI165"/>
  <c r="BH165"/>
  <c r="BG165"/>
  <c r="BE165"/>
  <c r="AA165"/>
  <c r="Y165"/>
  <c r="W165"/>
  <c r="BF165"/>
  <c r="BK164"/>
  <c r="BI164"/>
  <c r="BH164"/>
  <c r="BG164"/>
  <c r="BE164"/>
  <c r="AA164"/>
  <c r="Y164"/>
  <c r="W164"/>
  <c r="BK163"/>
  <c r="BI163"/>
  <c r="BH163"/>
  <c r="BG163"/>
  <c r="BE163"/>
  <c r="AA163"/>
  <c r="Y163"/>
  <c r="W163"/>
  <c r="BF163"/>
  <c r="BK162"/>
  <c r="BK161" s="1"/>
  <c r="BI162"/>
  <c r="BH162"/>
  <c r="BG162"/>
  <c r="BE162"/>
  <c r="AA162"/>
  <c r="AA161" s="1"/>
  <c r="Y162"/>
  <c r="Y161" s="1"/>
  <c r="W162"/>
  <c r="BK160"/>
  <c r="BI160"/>
  <c r="BH160"/>
  <c r="BG160"/>
  <c r="BE160"/>
  <c r="AA160"/>
  <c r="Y160"/>
  <c r="W160"/>
  <c r="BK159"/>
  <c r="BI159"/>
  <c r="BH159"/>
  <c r="BG159"/>
  <c r="BF159"/>
  <c r="BE159"/>
  <c r="AA159"/>
  <c r="Y159"/>
  <c r="W159"/>
  <c r="BK158"/>
  <c r="BI158"/>
  <c r="BH158"/>
  <c r="BG158"/>
  <c r="BE158"/>
  <c r="AA158"/>
  <c r="Y158"/>
  <c r="W158"/>
  <c r="BK157"/>
  <c r="BI157"/>
  <c r="BH157"/>
  <c r="BG157"/>
  <c r="BF157"/>
  <c r="BE157"/>
  <c r="AA157"/>
  <c r="Y157"/>
  <c r="W157"/>
  <c r="BK156"/>
  <c r="BI156"/>
  <c r="BH156"/>
  <c r="BG156"/>
  <c r="BE156"/>
  <c r="AA156"/>
  <c r="Y156"/>
  <c r="W156"/>
  <c r="BK155"/>
  <c r="BI155"/>
  <c r="BH155"/>
  <c r="BG155"/>
  <c r="BE155"/>
  <c r="AA155"/>
  <c r="Y155"/>
  <c r="W155"/>
  <c r="BK154"/>
  <c r="BI154"/>
  <c r="BH154"/>
  <c r="BG154"/>
  <c r="BF154"/>
  <c r="BE154"/>
  <c r="AA154"/>
  <c r="Y154"/>
  <c r="W154"/>
  <c r="BK153"/>
  <c r="BI153"/>
  <c r="BH153"/>
  <c r="BG153"/>
  <c r="BE153"/>
  <c r="AA153"/>
  <c r="Y153"/>
  <c r="W153"/>
  <c r="BK152"/>
  <c r="BI152"/>
  <c r="BH152"/>
  <c r="BG152"/>
  <c r="BF152"/>
  <c r="BE152"/>
  <c r="AA152"/>
  <c r="Y152"/>
  <c r="W152"/>
  <c r="BK151"/>
  <c r="BI151"/>
  <c r="BH151"/>
  <c r="BG151"/>
  <c r="BE151"/>
  <c r="AA151"/>
  <c r="Y151"/>
  <c r="W151"/>
  <c r="BK150"/>
  <c r="BI150"/>
  <c r="BH150"/>
  <c r="BG150"/>
  <c r="BF150"/>
  <c r="BE150"/>
  <c r="AA150"/>
  <c r="Y150"/>
  <c r="W150"/>
  <c r="BK149"/>
  <c r="BI149"/>
  <c r="BH149"/>
  <c r="BG149"/>
  <c r="BE149"/>
  <c r="AA149"/>
  <c r="Y149"/>
  <c r="W149"/>
  <c r="BK148"/>
  <c r="BI148"/>
  <c r="BH148"/>
  <c r="BG148"/>
  <c r="BE148"/>
  <c r="AA148"/>
  <c r="Y148"/>
  <c r="W148"/>
  <c r="BK147"/>
  <c r="BI147"/>
  <c r="BH147"/>
  <c r="BG147"/>
  <c r="BE147"/>
  <c r="AA147"/>
  <c r="Y147"/>
  <c r="W147"/>
  <c r="BK146"/>
  <c r="BI146"/>
  <c r="BH146"/>
  <c r="BG146"/>
  <c r="BF146"/>
  <c r="BE146"/>
  <c r="AA146"/>
  <c r="Y146"/>
  <c r="W146"/>
  <c r="BK145"/>
  <c r="BI145"/>
  <c r="BH145"/>
  <c r="BG145"/>
  <c r="BE145"/>
  <c r="AA145"/>
  <c r="Y145"/>
  <c r="W145"/>
  <c r="BK144"/>
  <c r="BI144"/>
  <c r="BH144"/>
  <c r="BG144"/>
  <c r="BF144"/>
  <c r="BE144"/>
  <c r="AA144"/>
  <c r="Y144"/>
  <c r="W144"/>
  <c r="BK143"/>
  <c r="BI143"/>
  <c r="BH143"/>
  <c r="BG143"/>
  <c r="BE143"/>
  <c r="AA143"/>
  <c r="Y143"/>
  <c r="W143"/>
  <c r="BK142"/>
  <c r="BI142"/>
  <c r="BH142"/>
  <c r="BG142"/>
  <c r="BF142"/>
  <c r="BE142"/>
  <c r="AA142"/>
  <c r="Y142"/>
  <c r="W142"/>
  <c r="BK141"/>
  <c r="BI141"/>
  <c r="BH141"/>
  <c r="BG141"/>
  <c r="BE141"/>
  <c r="AA141"/>
  <c r="Y141"/>
  <c r="W141"/>
  <c r="BK140"/>
  <c r="BK139" s="1"/>
  <c r="BI140"/>
  <c r="BH140"/>
  <c r="BG140"/>
  <c r="BF140"/>
  <c r="BE140"/>
  <c r="AA140"/>
  <c r="Y140"/>
  <c r="Y139" s="1"/>
  <c r="W140"/>
  <c r="BK138"/>
  <c r="BI138"/>
  <c r="BH138"/>
  <c r="BG138"/>
  <c r="BE138"/>
  <c r="AA138"/>
  <c r="Y138"/>
  <c r="W138"/>
  <c r="BF138"/>
  <c r="BK137"/>
  <c r="BI137"/>
  <c r="BH137"/>
  <c r="BG137"/>
  <c r="BE137"/>
  <c r="AA137"/>
  <c r="Y137"/>
  <c r="W137"/>
  <c r="BK136"/>
  <c r="BK135" s="1"/>
  <c r="BI136"/>
  <c r="BH136"/>
  <c r="BG136"/>
  <c r="BE136"/>
  <c r="AA136"/>
  <c r="AA135" s="1"/>
  <c r="Y136"/>
  <c r="W136"/>
  <c r="W135" s="1"/>
  <c r="BF136"/>
  <c r="BK133"/>
  <c r="BK132" s="1"/>
  <c r="BI133"/>
  <c r="BH133"/>
  <c r="BG133"/>
  <c r="BE133"/>
  <c r="AA133"/>
  <c r="Y133"/>
  <c r="Y132" s="1"/>
  <c r="W133"/>
  <c r="W132" s="1"/>
  <c r="BF133"/>
  <c r="AA132"/>
  <c r="BK131"/>
  <c r="BI131"/>
  <c r="BH131"/>
  <c r="BG131"/>
  <c r="BF131"/>
  <c r="BE131"/>
  <c r="AA131"/>
  <c r="Y131"/>
  <c r="W131"/>
  <c r="BK130"/>
  <c r="BI130"/>
  <c r="BH130"/>
  <c r="BG130"/>
  <c r="BF130"/>
  <c r="BE130"/>
  <c r="AA130"/>
  <c r="Y130"/>
  <c r="W130"/>
  <c r="BK129"/>
  <c r="BI129"/>
  <c r="BH129"/>
  <c r="BG129"/>
  <c r="BF129"/>
  <c r="BE129"/>
  <c r="AA129"/>
  <c r="Y129"/>
  <c r="W129"/>
  <c r="BK128"/>
  <c r="BI128"/>
  <c r="BH128"/>
  <c r="BG128"/>
  <c r="BF128"/>
  <c r="BE128"/>
  <c r="AA128"/>
  <c r="Y128"/>
  <c r="W128"/>
  <c r="BK127"/>
  <c r="BI127"/>
  <c r="BH127"/>
  <c r="BG127"/>
  <c r="BF127"/>
  <c r="BE127"/>
  <c r="AA127"/>
  <c r="Y127"/>
  <c r="W127"/>
  <c r="BK126"/>
  <c r="BI126"/>
  <c r="BH126"/>
  <c r="BG126"/>
  <c r="BF126"/>
  <c r="BE126"/>
  <c r="AA126"/>
  <c r="Y126"/>
  <c r="W126"/>
  <c r="BK125"/>
  <c r="BI125"/>
  <c r="BH125"/>
  <c r="BG125"/>
  <c r="BF125"/>
  <c r="BE125"/>
  <c r="AA125"/>
  <c r="Y125"/>
  <c r="W125"/>
  <c r="BK124"/>
  <c r="BI124"/>
  <c r="BH124"/>
  <c r="BG124"/>
  <c r="BF124"/>
  <c r="BE124"/>
  <c r="AA124"/>
  <c r="Y124"/>
  <c r="W124"/>
  <c r="BK123"/>
  <c r="BI123"/>
  <c r="BH123"/>
  <c r="BG123"/>
  <c r="BF123"/>
  <c r="BE123"/>
  <c r="AA123"/>
  <c r="Y123"/>
  <c r="W123"/>
  <c r="BK122"/>
  <c r="BI122"/>
  <c r="BH122"/>
  <c r="BG122"/>
  <c r="BF122"/>
  <c r="BE122"/>
  <c r="AA122"/>
  <c r="Y122"/>
  <c r="W122"/>
  <c r="BK121"/>
  <c r="BI121"/>
  <c r="BH121"/>
  <c r="BG121"/>
  <c r="BF121"/>
  <c r="BE121"/>
  <c r="AA121"/>
  <c r="Y121"/>
  <c r="W121"/>
  <c r="BK120"/>
  <c r="BI120"/>
  <c r="BH120"/>
  <c r="BG120"/>
  <c r="BF120"/>
  <c r="BE120"/>
  <c r="AA120"/>
  <c r="Y120"/>
  <c r="W120"/>
  <c r="BK119"/>
  <c r="BI119"/>
  <c r="BH119"/>
  <c r="BG119"/>
  <c r="BF119"/>
  <c r="BE119"/>
  <c r="AA119"/>
  <c r="Y119"/>
  <c r="W119"/>
  <c r="BK118"/>
  <c r="BI118"/>
  <c r="BH118"/>
  <c r="BG118"/>
  <c r="BF118"/>
  <c r="BE118"/>
  <c r="AA118"/>
  <c r="Y118"/>
  <c r="W118"/>
  <c r="BK117"/>
  <c r="BI117"/>
  <c r="BH117"/>
  <c r="BG117"/>
  <c r="BF117"/>
  <c r="BE117"/>
  <c r="AA117"/>
  <c r="Y117"/>
  <c r="W117"/>
  <c r="BK116"/>
  <c r="BI116"/>
  <c r="BH116"/>
  <c r="BG116"/>
  <c r="BF116"/>
  <c r="BE116"/>
  <c r="AA116"/>
  <c r="Y116"/>
  <c r="W116"/>
  <c r="BK115"/>
  <c r="BK114" s="1"/>
  <c r="BI115"/>
  <c r="BH115"/>
  <c r="BG115"/>
  <c r="BF115"/>
  <c r="BE115"/>
  <c r="AA115"/>
  <c r="AA114" s="1"/>
  <c r="Y115"/>
  <c r="W115"/>
  <c r="W114" s="1"/>
  <c r="Y114"/>
  <c r="BK113"/>
  <c r="BI113"/>
  <c r="BH113"/>
  <c r="BG113"/>
  <c r="BE113"/>
  <c r="AA113"/>
  <c r="Y113"/>
  <c r="W113"/>
  <c r="BF113"/>
  <c r="BI112"/>
  <c r="BH112"/>
  <c r="BG112"/>
  <c r="BE112"/>
  <c r="AA112"/>
  <c r="AA111" s="1"/>
  <c r="AA110" s="1"/>
  <c r="Y112"/>
  <c r="W112"/>
  <c r="W111" s="1"/>
  <c r="M105"/>
  <c r="F105"/>
  <c r="F103"/>
  <c r="F101"/>
  <c r="M83"/>
  <c r="F83"/>
  <c r="F81"/>
  <c r="F79"/>
  <c r="M28"/>
  <c r="O21"/>
  <c r="E21"/>
  <c r="M84" s="1"/>
  <c r="O20"/>
  <c r="O15"/>
  <c r="E15"/>
  <c r="F106" s="1"/>
  <c r="O14"/>
  <c r="O9"/>
  <c r="M81" s="1"/>
  <c r="F6"/>
  <c r="F100" s="1"/>
  <c r="BK332" i="7"/>
  <c r="BI332"/>
  <c r="BH332"/>
  <c r="BG332"/>
  <c r="BF332"/>
  <c r="BE332"/>
  <c r="AA332"/>
  <c r="AA331" s="1"/>
  <c r="Y332"/>
  <c r="W332"/>
  <c r="W331" s="1"/>
  <c r="BK331"/>
  <c r="Y331"/>
  <c r="BK330"/>
  <c r="BI330"/>
  <c r="BH330"/>
  <c r="BG330"/>
  <c r="BE330"/>
  <c r="AA330"/>
  <c r="Y330"/>
  <c r="W330"/>
  <c r="BF330"/>
  <c r="BK329"/>
  <c r="BI329"/>
  <c r="BH329"/>
  <c r="BG329"/>
  <c r="BE329"/>
  <c r="AA329"/>
  <c r="Y329"/>
  <c r="W329"/>
  <c r="BF329"/>
  <c r="BK328"/>
  <c r="BI328"/>
  <c r="BH328"/>
  <c r="BG328"/>
  <c r="BE328"/>
  <c r="AA328"/>
  <c r="Y328"/>
  <c r="W328"/>
  <c r="BF328"/>
  <c r="BK327"/>
  <c r="BI327"/>
  <c r="BH327"/>
  <c r="BG327"/>
  <c r="BF327"/>
  <c r="BE327"/>
  <c r="AA327"/>
  <c r="Y327"/>
  <c r="W327"/>
  <c r="BK326"/>
  <c r="AA326"/>
  <c r="Y326"/>
  <c r="W326"/>
  <c r="BK325"/>
  <c r="BI325"/>
  <c r="BH325"/>
  <c r="BG325"/>
  <c r="BE325"/>
  <c r="AA325"/>
  <c r="Y325"/>
  <c r="W325"/>
  <c r="BF325"/>
  <c r="BK324"/>
  <c r="BI324"/>
  <c r="BH324"/>
  <c r="BG324"/>
  <c r="BF324"/>
  <c r="BE324"/>
  <c r="AA324"/>
  <c r="Y324"/>
  <c r="W324"/>
  <c r="BK323"/>
  <c r="BI323"/>
  <c r="BH323"/>
  <c r="BG323"/>
  <c r="BF323"/>
  <c r="BE323"/>
  <c r="AA323"/>
  <c r="Y323"/>
  <c r="W323"/>
  <c r="BK322"/>
  <c r="BI322"/>
  <c r="BH322"/>
  <c r="BG322"/>
  <c r="BF322"/>
  <c r="BE322"/>
  <c r="AA322"/>
  <c r="Y322"/>
  <c r="W322"/>
  <c r="BK321"/>
  <c r="BI321"/>
  <c r="BH321"/>
  <c r="BG321"/>
  <c r="BF321"/>
  <c r="BE321"/>
  <c r="AA321"/>
  <c r="Y321"/>
  <c r="W321"/>
  <c r="BK320"/>
  <c r="BI320"/>
  <c r="BH320"/>
  <c r="BG320"/>
  <c r="BF320"/>
  <c r="BE320"/>
  <c r="AA320"/>
  <c r="Y320"/>
  <c r="W320"/>
  <c r="BK319"/>
  <c r="BI319"/>
  <c r="BH319"/>
  <c r="BG319"/>
  <c r="BF319"/>
  <c r="BE319"/>
  <c r="AA319"/>
  <c r="Y319"/>
  <c r="W319"/>
  <c r="BK318"/>
  <c r="BI318"/>
  <c r="BH318"/>
  <c r="BG318"/>
  <c r="BF318"/>
  <c r="BE318"/>
  <c r="AA318"/>
  <c r="Y318"/>
  <c r="W318"/>
  <c r="BK317"/>
  <c r="BI317"/>
  <c r="BH317"/>
  <c r="BG317"/>
  <c r="BF317"/>
  <c r="BE317"/>
  <c r="AA317"/>
  <c r="Y317"/>
  <c r="W317"/>
  <c r="BK316"/>
  <c r="BI316"/>
  <c r="BH316"/>
  <c r="BG316"/>
  <c r="BF316"/>
  <c r="BE316"/>
  <c r="AA316"/>
  <c r="Y316"/>
  <c r="W316"/>
  <c r="BK315"/>
  <c r="BI315"/>
  <c r="BH315"/>
  <c r="BG315"/>
  <c r="BF315"/>
  <c r="BE315"/>
  <c r="AA315"/>
  <c r="Y315"/>
  <c r="W315"/>
  <c r="BK314"/>
  <c r="BI314"/>
  <c r="BH314"/>
  <c r="BG314"/>
  <c r="BF314"/>
  <c r="BE314"/>
  <c r="AA314"/>
  <c r="Y314"/>
  <c r="W314"/>
  <c r="BK313"/>
  <c r="BI313"/>
  <c r="BH313"/>
  <c r="BG313"/>
  <c r="BF313"/>
  <c r="BE313"/>
  <c r="AA313"/>
  <c r="Y313"/>
  <c r="W313"/>
  <c r="BK312"/>
  <c r="BI312"/>
  <c r="BH312"/>
  <c r="BG312"/>
  <c r="BF312"/>
  <c r="BE312"/>
  <c r="AA312"/>
  <c r="Y312"/>
  <c r="W312"/>
  <c r="BK311"/>
  <c r="BI311"/>
  <c r="BH311"/>
  <c r="BG311"/>
  <c r="BF311"/>
  <c r="BE311"/>
  <c r="AA311"/>
  <c r="Y311"/>
  <c r="W311"/>
  <c r="BK310"/>
  <c r="BI310"/>
  <c r="BH310"/>
  <c r="BG310"/>
  <c r="BF310"/>
  <c r="BE310"/>
  <c r="AA310"/>
  <c r="Y310"/>
  <c r="W310"/>
  <c r="BK309"/>
  <c r="BI309"/>
  <c r="BH309"/>
  <c r="BG309"/>
  <c r="BF309"/>
  <c r="BE309"/>
  <c r="AA309"/>
  <c r="Y309"/>
  <c r="W309"/>
  <c r="BK308"/>
  <c r="BI308"/>
  <c r="BH308"/>
  <c r="BG308"/>
  <c r="BF308"/>
  <c r="BE308"/>
  <c r="AA308"/>
  <c r="Y308"/>
  <c r="W308"/>
  <c r="BK307"/>
  <c r="BI307"/>
  <c r="BH307"/>
  <c r="BG307"/>
  <c r="BF307"/>
  <c r="BE307"/>
  <c r="AA307"/>
  <c r="Y307"/>
  <c r="W307"/>
  <c r="BK306"/>
  <c r="BI306"/>
  <c r="BH306"/>
  <c r="BG306"/>
  <c r="BF306"/>
  <c r="BE306"/>
  <c r="AA306"/>
  <c r="Y306"/>
  <c r="W306"/>
  <c r="BK305"/>
  <c r="BI305"/>
  <c r="BH305"/>
  <c r="BG305"/>
  <c r="BF305"/>
  <c r="BE305"/>
  <c r="AA305"/>
  <c r="Y305"/>
  <c r="W305"/>
  <c r="BK304"/>
  <c r="BI304"/>
  <c r="BH304"/>
  <c r="BG304"/>
  <c r="BF304"/>
  <c r="BE304"/>
  <c r="AA304"/>
  <c r="Y304"/>
  <c r="W304"/>
  <c r="BK303"/>
  <c r="BI303"/>
  <c r="BH303"/>
  <c r="BG303"/>
  <c r="BF303"/>
  <c r="BE303"/>
  <c r="AA303"/>
  <c r="Y303"/>
  <c r="W303"/>
  <c r="BK302"/>
  <c r="BI302"/>
  <c r="BH302"/>
  <c r="BG302"/>
  <c r="BF302"/>
  <c r="BE302"/>
  <c r="AA302"/>
  <c r="AA301" s="1"/>
  <c r="Y302"/>
  <c r="Y301" s="1"/>
  <c r="W302"/>
  <c r="W301" s="1"/>
  <c r="BK301"/>
  <c r="BK300"/>
  <c r="BI300"/>
  <c r="BH300"/>
  <c r="BG300"/>
  <c r="BE300"/>
  <c r="AA300"/>
  <c r="Y300"/>
  <c r="W300"/>
  <c r="BF300"/>
  <c r="BK299"/>
  <c r="BI299"/>
  <c r="BH299"/>
  <c r="BG299"/>
  <c r="BE299"/>
  <c r="AA299"/>
  <c r="Y299"/>
  <c r="W299"/>
  <c r="BF299"/>
  <c r="BK298"/>
  <c r="BI298"/>
  <c r="BH298"/>
  <c r="BG298"/>
  <c r="BE298"/>
  <c r="AA298"/>
  <c r="AA297" s="1"/>
  <c r="Y298"/>
  <c r="W298"/>
  <c r="W297" s="1"/>
  <c r="BF298"/>
  <c r="BK297"/>
  <c r="Y297"/>
  <c r="BK296"/>
  <c r="BK295"/>
  <c r="BI295"/>
  <c r="BH295"/>
  <c r="BG295"/>
  <c r="BE295"/>
  <c r="AA295"/>
  <c r="Y295"/>
  <c r="Y294" s="1"/>
  <c r="W295"/>
  <c r="BF295"/>
  <c r="BK294"/>
  <c r="AA294"/>
  <c r="W294"/>
  <c r="BK293"/>
  <c r="BI293"/>
  <c r="BH293"/>
  <c r="BG293"/>
  <c r="BE293"/>
  <c r="AA293"/>
  <c r="Y293"/>
  <c r="W293"/>
  <c r="BF293"/>
  <c r="BK292"/>
  <c r="BI292"/>
  <c r="BH292"/>
  <c r="BG292"/>
  <c r="BF292"/>
  <c r="BE292"/>
  <c r="AA292"/>
  <c r="Y292"/>
  <c r="W292"/>
  <c r="BK291"/>
  <c r="BI291"/>
  <c r="BH291"/>
  <c r="BG291"/>
  <c r="BF291"/>
  <c r="BE291"/>
  <c r="AA291"/>
  <c r="Y291"/>
  <c r="W291"/>
  <c r="BK290"/>
  <c r="BI290"/>
  <c r="BH290"/>
  <c r="BG290"/>
  <c r="BF290"/>
  <c r="BE290"/>
  <c r="AA290"/>
  <c r="Y290"/>
  <c r="W290"/>
  <c r="BK289"/>
  <c r="BI289"/>
  <c r="BH289"/>
  <c r="BG289"/>
  <c r="BF289"/>
  <c r="BE289"/>
  <c r="AA289"/>
  <c r="Y289"/>
  <c r="W289"/>
  <c r="BK288"/>
  <c r="BI288"/>
  <c r="BH288"/>
  <c r="BG288"/>
  <c r="BF288"/>
  <c r="BE288"/>
  <c r="AA288"/>
  <c r="Y288"/>
  <c r="W288"/>
  <c r="BK287"/>
  <c r="BI287"/>
  <c r="BH287"/>
  <c r="BG287"/>
  <c r="BF287"/>
  <c r="BE287"/>
  <c r="AA287"/>
  <c r="Y287"/>
  <c r="W287"/>
  <c r="BK286"/>
  <c r="BI286"/>
  <c r="BH286"/>
  <c r="BG286"/>
  <c r="BF286"/>
  <c r="BE286"/>
  <c r="AA286"/>
  <c r="Y286"/>
  <c r="W286"/>
  <c r="BK285"/>
  <c r="BI285"/>
  <c r="BH285"/>
  <c r="BG285"/>
  <c r="BF285"/>
  <c r="BE285"/>
  <c r="AA285"/>
  <c r="Y285"/>
  <c r="W285"/>
  <c r="BK284"/>
  <c r="BI284"/>
  <c r="BH284"/>
  <c r="BG284"/>
  <c r="BF284"/>
  <c r="BE284"/>
  <c r="AA284"/>
  <c r="Y284"/>
  <c r="W284"/>
  <c r="BK283"/>
  <c r="BI283"/>
  <c r="BH283"/>
  <c r="BG283"/>
  <c r="BF283"/>
  <c r="BE283"/>
  <c r="AA283"/>
  <c r="Y283"/>
  <c r="W283"/>
  <c r="BK282"/>
  <c r="BI282"/>
  <c r="BH282"/>
  <c r="BG282"/>
  <c r="BF282"/>
  <c r="BE282"/>
  <c r="AA282"/>
  <c r="Y282"/>
  <c r="W282"/>
  <c r="BK281"/>
  <c r="BI281"/>
  <c r="BH281"/>
  <c r="BG281"/>
  <c r="BF281"/>
  <c r="BE281"/>
  <c r="AA281"/>
  <c r="Y281"/>
  <c r="W281"/>
  <c r="BK280"/>
  <c r="BI280"/>
  <c r="BH280"/>
  <c r="BG280"/>
  <c r="BF280"/>
  <c r="BE280"/>
  <c r="AA280"/>
  <c r="Y280"/>
  <c r="W280"/>
  <c r="BK279"/>
  <c r="BI279"/>
  <c r="BH279"/>
  <c r="BG279"/>
  <c r="BF279"/>
  <c r="BE279"/>
  <c r="AA279"/>
  <c r="Y279"/>
  <c r="W279"/>
  <c r="BK278"/>
  <c r="BI278"/>
  <c r="BH278"/>
  <c r="BG278"/>
  <c r="BF278"/>
  <c r="BE278"/>
  <c r="AA278"/>
  <c r="Y278"/>
  <c r="W278"/>
  <c r="BK277"/>
  <c r="BI277"/>
  <c r="BH277"/>
  <c r="BG277"/>
  <c r="BF277"/>
  <c r="BE277"/>
  <c r="AA277"/>
  <c r="AA276" s="1"/>
  <c r="Y277"/>
  <c r="Y276" s="1"/>
  <c r="W277"/>
  <c r="W276" s="1"/>
  <c r="BK276"/>
  <c r="BK275"/>
  <c r="BI275"/>
  <c r="BH275"/>
  <c r="BG275"/>
  <c r="BE275"/>
  <c r="AA275"/>
  <c r="Y275"/>
  <c r="W275"/>
  <c r="BF275"/>
  <c r="BK274"/>
  <c r="BI274"/>
  <c r="BH274"/>
  <c r="BG274"/>
  <c r="BE274"/>
  <c r="AA274"/>
  <c r="AA273" s="1"/>
  <c r="AA110" s="1"/>
  <c r="Y274"/>
  <c r="Y273" s="1"/>
  <c r="W274"/>
  <c r="W273" s="1"/>
  <c r="W110" s="1"/>
  <c r="BF274"/>
  <c r="BK273"/>
  <c r="BK110" s="1"/>
  <c r="BK109" s="1"/>
  <c r="M105"/>
  <c r="F105"/>
  <c r="F103"/>
  <c r="F101"/>
  <c r="M83"/>
  <c r="F83"/>
  <c r="F81"/>
  <c r="H36"/>
  <c r="H35"/>
  <c r="H34"/>
  <c r="M28"/>
  <c r="O21"/>
  <c r="E21"/>
  <c r="M84" s="1"/>
  <c r="O20"/>
  <c r="O15"/>
  <c r="E15"/>
  <c r="F106" s="1"/>
  <c r="O14"/>
  <c r="O9"/>
  <c r="M81" s="1"/>
  <c r="F6"/>
  <c r="F100" s="1"/>
  <c r="N104" i="5"/>
  <c r="AY94" i="1"/>
  <c r="AX94"/>
  <c r="BI212" i="5"/>
  <c r="BH212"/>
  <c r="BG212"/>
  <c r="BE212"/>
  <c r="AA212"/>
  <c r="Y212"/>
  <c r="W212"/>
  <c r="BK212"/>
  <c r="BF212"/>
  <c r="BI211"/>
  <c r="BH211"/>
  <c r="BG211"/>
  <c r="BE211"/>
  <c r="AA211"/>
  <c r="Y211"/>
  <c r="W211"/>
  <c r="BK211"/>
  <c r="BF211"/>
  <c r="BI210"/>
  <c r="BH210"/>
  <c r="BG210"/>
  <c r="BE210"/>
  <c r="AA210"/>
  <c r="Y210"/>
  <c r="W210"/>
  <c r="BK210"/>
  <c r="BF210"/>
  <c r="BI209"/>
  <c r="BH209"/>
  <c r="BG209"/>
  <c r="BE209"/>
  <c r="AA209"/>
  <c r="Y209"/>
  <c r="W209"/>
  <c r="BK209"/>
  <c r="BF209"/>
  <c r="BI208"/>
  <c r="BH208"/>
  <c r="BG208"/>
  <c r="BE208"/>
  <c r="AA208"/>
  <c r="Y208"/>
  <c r="W208"/>
  <c r="BK208"/>
  <c r="BF208"/>
  <c r="BI206"/>
  <c r="BH206"/>
  <c r="BG206"/>
  <c r="BE206"/>
  <c r="AA206"/>
  <c r="Y206"/>
  <c r="W206"/>
  <c r="BK206"/>
  <c r="BF206"/>
  <c r="BI205"/>
  <c r="BH205"/>
  <c r="BG205"/>
  <c r="BE205"/>
  <c r="AA205"/>
  <c r="Y205"/>
  <c r="W205"/>
  <c r="BK205"/>
  <c r="BF205"/>
  <c r="BI204"/>
  <c r="BH204"/>
  <c r="BG204"/>
  <c r="BE204"/>
  <c r="AA204"/>
  <c r="Y204"/>
  <c r="Y203" s="1"/>
  <c r="W204"/>
  <c r="BK204"/>
  <c r="BK203" s="1"/>
  <c r="N102" s="1"/>
  <c r="BF204"/>
  <c r="BI202"/>
  <c r="BH202"/>
  <c r="BG202"/>
  <c r="BE202"/>
  <c r="AA202"/>
  <c r="Y202"/>
  <c r="W202"/>
  <c r="BK202"/>
  <c r="BF202"/>
  <c r="BI201"/>
  <c r="BH201"/>
  <c r="BG201"/>
  <c r="BE201"/>
  <c r="AA201"/>
  <c r="Y201"/>
  <c r="W201"/>
  <c r="BK201"/>
  <c r="BF201"/>
  <c r="BI200"/>
  <c r="BH200"/>
  <c r="BG200"/>
  <c r="BE200"/>
  <c r="AA200"/>
  <c r="Y200"/>
  <c r="W200"/>
  <c r="W199" s="1"/>
  <c r="BK200"/>
  <c r="BF200"/>
  <c r="BI198"/>
  <c r="BH198"/>
  <c r="BG198"/>
  <c r="BE198"/>
  <c r="AA198"/>
  <c r="Y198"/>
  <c r="W198"/>
  <c r="BK198"/>
  <c r="BF198"/>
  <c r="BI197"/>
  <c r="BH197"/>
  <c r="BG197"/>
  <c r="BE197"/>
  <c r="AA197"/>
  <c r="Y197"/>
  <c r="W197"/>
  <c r="BK197"/>
  <c r="BF197"/>
  <c r="BI196"/>
  <c r="BH196"/>
  <c r="BG196"/>
  <c r="BE196"/>
  <c r="AA196"/>
  <c r="Y196"/>
  <c r="W196"/>
  <c r="BK196"/>
  <c r="BF196"/>
  <c r="BI195"/>
  <c r="BH195"/>
  <c r="BG195"/>
  <c r="BE195"/>
  <c r="AA195"/>
  <c r="Y195"/>
  <c r="W195"/>
  <c r="BK195"/>
  <c r="BF195"/>
  <c r="BI194"/>
  <c r="BH194"/>
  <c r="BG194"/>
  <c r="BE194"/>
  <c r="AA194"/>
  <c r="Y194"/>
  <c r="W194"/>
  <c r="BK194"/>
  <c r="BF194"/>
  <c r="BI192"/>
  <c r="BH192"/>
  <c r="BG192"/>
  <c r="BE192"/>
  <c r="AA192"/>
  <c r="Y192"/>
  <c r="W192"/>
  <c r="BK192"/>
  <c r="BF192"/>
  <c r="BI191"/>
  <c r="BH191"/>
  <c r="BG191"/>
  <c r="BE191"/>
  <c r="AA191"/>
  <c r="Y191"/>
  <c r="W191"/>
  <c r="BK191"/>
  <c r="BF191"/>
  <c r="BI189"/>
  <c r="BH189"/>
  <c r="BG189"/>
  <c r="BE189"/>
  <c r="AA189"/>
  <c r="Y189"/>
  <c r="W189"/>
  <c r="BK189"/>
  <c r="BF189"/>
  <c r="BI188"/>
  <c r="BH188"/>
  <c r="BG188"/>
  <c r="BE188"/>
  <c r="AA188"/>
  <c r="Y188"/>
  <c r="W188"/>
  <c r="BK188"/>
  <c r="BF188"/>
  <c r="BI187"/>
  <c r="BH187"/>
  <c r="BG187"/>
  <c r="BE187"/>
  <c r="AA187"/>
  <c r="AA186" s="1"/>
  <c r="Y187"/>
  <c r="Y186" s="1"/>
  <c r="W187"/>
  <c r="BK187"/>
  <c r="BF187"/>
  <c r="BI184"/>
  <c r="BH184"/>
  <c r="BG184"/>
  <c r="BE184"/>
  <c r="AA184"/>
  <c r="AA183" s="1"/>
  <c r="Y184"/>
  <c r="Y183" s="1"/>
  <c r="W184"/>
  <c r="W183" s="1"/>
  <c r="BK184"/>
  <c r="BK183" s="1"/>
  <c r="N96" s="1"/>
  <c r="BF184"/>
  <c r="BI182"/>
  <c r="BH182"/>
  <c r="BG182"/>
  <c r="BE182"/>
  <c r="AA182"/>
  <c r="Y182"/>
  <c r="W182"/>
  <c r="BK182"/>
  <c r="BF182"/>
  <c r="BI181"/>
  <c r="BH181"/>
  <c r="BG181"/>
  <c r="BE181"/>
  <c r="AA181"/>
  <c r="Y181"/>
  <c r="W181"/>
  <c r="BK181"/>
  <c r="BF181"/>
  <c r="BI180"/>
  <c r="BH180"/>
  <c r="BG180"/>
  <c r="BE180"/>
  <c r="AA180"/>
  <c r="Y180"/>
  <c r="W180"/>
  <c r="BK180"/>
  <c r="BF180"/>
  <c r="BI179"/>
  <c r="BH179"/>
  <c r="BG179"/>
  <c r="BE179"/>
  <c r="AA179"/>
  <c r="Y179"/>
  <c r="W179"/>
  <c r="BK179"/>
  <c r="BF179"/>
  <c r="BI178"/>
  <c r="BH178"/>
  <c r="BG178"/>
  <c r="BE178"/>
  <c r="AA178"/>
  <c r="Y178"/>
  <c r="W178"/>
  <c r="BK178"/>
  <c r="BF178"/>
  <c r="BI177"/>
  <c r="BH177"/>
  <c r="BG177"/>
  <c r="BE177"/>
  <c r="AA177"/>
  <c r="Y177"/>
  <c r="W177"/>
  <c r="BK177"/>
  <c r="BF177"/>
  <c r="BI176"/>
  <c r="BH176"/>
  <c r="BG176"/>
  <c r="BE176"/>
  <c r="AA176"/>
  <c r="Y176"/>
  <c r="W176"/>
  <c r="BK176"/>
  <c r="BF176"/>
  <c r="BI175"/>
  <c r="BH175"/>
  <c r="BG175"/>
  <c r="BE175"/>
  <c r="AA175"/>
  <c r="Y175"/>
  <c r="W175"/>
  <c r="BK175"/>
  <c r="BF175"/>
  <c r="BI174"/>
  <c r="BH174"/>
  <c r="BG174"/>
  <c r="BE174"/>
  <c r="AA174"/>
  <c r="Y174"/>
  <c r="W174"/>
  <c r="BK174"/>
  <c r="BF174"/>
  <c r="BI173"/>
  <c r="BH173"/>
  <c r="BG173"/>
  <c r="BE173"/>
  <c r="AA173"/>
  <c r="Y173"/>
  <c r="W173"/>
  <c r="BK173"/>
  <c r="BF173"/>
  <c r="BI172"/>
  <c r="BH172"/>
  <c r="BG172"/>
  <c r="BE172"/>
  <c r="AA172"/>
  <c r="Y172"/>
  <c r="W172"/>
  <c r="BK172"/>
  <c r="BF172"/>
  <c r="BI171"/>
  <c r="BH171"/>
  <c r="BG171"/>
  <c r="BE171"/>
  <c r="AA171"/>
  <c r="Y171"/>
  <c r="W171"/>
  <c r="BK171"/>
  <c r="BF171"/>
  <c r="BI170"/>
  <c r="BH170"/>
  <c r="BG170"/>
  <c r="BE170"/>
  <c r="AA170"/>
  <c r="Y170"/>
  <c r="W170"/>
  <c r="BK170"/>
  <c r="BF170"/>
  <c r="BI169"/>
  <c r="BH169"/>
  <c r="BG169"/>
  <c r="BE169"/>
  <c r="AA169"/>
  <c r="Y169"/>
  <c r="W169"/>
  <c r="BK169"/>
  <c r="BF169"/>
  <c r="BI168"/>
  <c r="BH168"/>
  <c r="BG168"/>
  <c r="BE168"/>
  <c r="AA168"/>
  <c r="Y168"/>
  <c r="W168"/>
  <c r="BK168"/>
  <c r="BF168"/>
  <c r="BI167"/>
  <c r="BH167"/>
  <c r="BG167"/>
  <c r="BE167"/>
  <c r="AA167"/>
  <c r="Y167"/>
  <c r="W167"/>
  <c r="BK167"/>
  <c r="BF167"/>
  <c r="BI166"/>
  <c r="BH166"/>
  <c r="BG166"/>
  <c r="BE166"/>
  <c r="AA166"/>
  <c r="Y166"/>
  <c r="W166"/>
  <c r="BK166"/>
  <c r="BF166"/>
  <c r="BI165"/>
  <c r="BH165"/>
  <c r="BG165"/>
  <c r="BE165"/>
  <c r="AA165"/>
  <c r="Y165"/>
  <c r="W165"/>
  <c r="BK165"/>
  <c r="BF165"/>
  <c r="BI164"/>
  <c r="BH164"/>
  <c r="BG164"/>
  <c r="BE164"/>
  <c r="AA164"/>
  <c r="Y164"/>
  <c r="W164"/>
  <c r="BK164"/>
  <c r="BF164"/>
  <c r="BI163"/>
  <c r="BH163"/>
  <c r="BG163"/>
  <c r="BE163"/>
  <c r="AA163"/>
  <c r="Y163"/>
  <c r="W163"/>
  <c r="BK163"/>
  <c r="BF163"/>
  <c r="BI162"/>
  <c r="BH162"/>
  <c r="BG162"/>
  <c r="BE162"/>
  <c r="AA162"/>
  <c r="Y162"/>
  <c r="W162"/>
  <c r="BK162"/>
  <c r="BF162"/>
  <c r="BI161"/>
  <c r="BH161"/>
  <c r="BG161"/>
  <c r="BE161"/>
  <c r="AA161"/>
  <c r="Y161"/>
  <c r="W161"/>
  <c r="BK161"/>
  <c r="BF161"/>
  <c r="BI160"/>
  <c r="BH160"/>
  <c r="BG160"/>
  <c r="BE160"/>
  <c r="AA160"/>
  <c r="Y160"/>
  <c r="Y156" s="1"/>
  <c r="W160"/>
  <c r="W156" s="1"/>
  <c r="BK160"/>
  <c r="BK156" s="1"/>
  <c r="N95" s="1"/>
  <c r="BF160"/>
  <c r="BI155"/>
  <c r="BH155"/>
  <c r="BG155"/>
  <c r="BE155"/>
  <c r="AA155"/>
  <c r="Y155"/>
  <c r="W155"/>
  <c r="BK155"/>
  <c r="BF155"/>
  <c r="BI154"/>
  <c r="BH154"/>
  <c r="BG154"/>
  <c r="BE154"/>
  <c r="AA154"/>
  <c r="Y154"/>
  <c r="W154"/>
  <c r="BK154"/>
  <c r="BF154"/>
  <c r="BI153"/>
  <c r="BH153"/>
  <c r="BG153"/>
  <c r="BE153"/>
  <c r="AA153"/>
  <c r="Y153"/>
  <c r="Y152" s="1"/>
  <c r="W153"/>
  <c r="W152" s="1"/>
  <c r="BK153"/>
  <c r="BK152" s="1"/>
  <c r="N94" s="1"/>
  <c r="BF153"/>
  <c r="BI151"/>
  <c r="BH151"/>
  <c r="BG151"/>
  <c r="BE151"/>
  <c r="AA151"/>
  <c r="Y151"/>
  <c r="W151"/>
  <c r="BK151"/>
  <c r="BF151"/>
  <c r="BI150"/>
  <c r="BH150"/>
  <c r="BG150"/>
  <c r="BE150"/>
  <c r="AA150"/>
  <c r="Y150"/>
  <c r="W150"/>
  <c r="BK150"/>
  <c r="BF150"/>
  <c r="BI149"/>
  <c r="BH149"/>
  <c r="BG149"/>
  <c r="BE149"/>
  <c r="AA149"/>
  <c r="Y149"/>
  <c r="Y148" s="1"/>
  <c r="W149"/>
  <c r="BK149"/>
  <c r="BK148" s="1"/>
  <c r="N93" s="1"/>
  <c r="BF149"/>
  <c r="BI147"/>
  <c r="BH147"/>
  <c r="BG147"/>
  <c r="BE147"/>
  <c r="AA147"/>
  <c r="Y147"/>
  <c r="W147"/>
  <c r="BK147"/>
  <c r="BF147"/>
  <c r="BI146"/>
  <c r="BH146"/>
  <c r="BG146"/>
  <c r="BE146"/>
  <c r="AA146"/>
  <c r="Y146"/>
  <c r="W146"/>
  <c r="BK146"/>
  <c r="BF146"/>
  <c r="BI145"/>
  <c r="BH145"/>
  <c r="BG145"/>
  <c r="BE145"/>
  <c r="AA145"/>
  <c r="Y145"/>
  <c r="W145"/>
  <c r="BK145"/>
  <c r="BF145"/>
  <c r="BI144"/>
  <c r="BH144"/>
  <c r="BG144"/>
  <c r="BE144"/>
  <c r="AA144"/>
  <c r="Y144"/>
  <c r="W144"/>
  <c r="BK144"/>
  <c r="BF144"/>
  <c r="BI143"/>
  <c r="BH143"/>
  <c r="BG143"/>
  <c r="BE143"/>
  <c r="AA143"/>
  <c r="Y143"/>
  <c r="W143"/>
  <c r="BK143"/>
  <c r="BK142" s="1"/>
  <c r="N92" s="1"/>
  <c r="BF143"/>
  <c r="BI141"/>
  <c r="BH141"/>
  <c r="BG141"/>
  <c r="BE141"/>
  <c r="AA141"/>
  <c r="Y141"/>
  <c r="W141"/>
  <c r="BK141"/>
  <c r="BF141"/>
  <c r="BI140"/>
  <c r="BH140"/>
  <c r="BG140"/>
  <c r="BE140"/>
  <c r="AA140"/>
  <c r="Y140"/>
  <c r="W140"/>
  <c r="BK140"/>
  <c r="BF140"/>
  <c r="BI139"/>
  <c r="BH139"/>
  <c r="BG139"/>
  <c r="BE139"/>
  <c r="AA139"/>
  <c r="Y139"/>
  <c r="W139"/>
  <c r="BK139"/>
  <c r="BF139"/>
  <c r="BI138"/>
  <c r="BH138"/>
  <c r="BG138"/>
  <c r="BE138"/>
  <c r="AA138"/>
  <c r="Y138"/>
  <c r="W138"/>
  <c r="BK138"/>
  <c r="BF138"/>
  <c r="BI137"/>
  <c r="BH137"/>
  <c r="BG137"/>
  <c r="BE137"/>
  <c r="AA137"/>
  <c r="Y137"/>
  <c r="W137"/>
  <c r="BK137"/>
  <c r="BF137"/>
  <c r="BI136"/>
  <c r="BH136"/>
  <c r="BG136"/>
  <c r="BE136"/>
  <c r="AA136"/>
  <c r="AA135" s="1"/>
  <c r="Y136"/>
  <c r="W136"/>
  <c r="BK136"/>
  <c r="BF136"/>
  <c r="BI134"/>
  <c r="BH134"/>
  <c r="BG134"/>
  <c r="BE134"/>
  <c r="AA134"/>
  <c r="Y134"/>
  <c r="W134"/>
  <c r="BK134"/>
  <c r="BF134"/>
  <c r="BI133"/>
  <c r="BH133"/>
  <c r="BG133"/>
  <c r="BE133"/>
  <c r="AA133"/>
  <c r="Y133"/>
  <c r="W133"/>
  <c r="BK133"/>
  <c r="BF133"/>
  <c r="BI132"/>
  <c r="BH132"/>
  <c r="BG132"/>
  <c r="BE132"/>
  <c r="AA132"/>
  <c r="Y132"/>
  <c r="W132"/>
  <c r="BK132"/>
  <c r="BF132"/>
  <c r="BI131"/>
  <c r="BH131"/>
  <c r="BG131"/>
  <c r="BE131"/>
  <c r="AA131"/>
  <c r="Y131"/>
  <c r="W131"/>
  <c r="BK131"/>
  <c r="BF131"/>
  <c r="BI130"/>
  <c r="BH130"/>
  <c r="BG130"/>
  <c r="BE130"/>
  <c r="AA130"/>
  <c r="Y130"/>
  <c r="W130"/>
  <c r="BK130"/>
  <c r="BF130"/>
  <c r="BI129"/>
  <c r="BH129"/>
  <c r="BG129"/>
  <c r="BE129"/>
  <c r="AA129"/>
  <c r="Y129"/>
  <c r="W129"/>
  <c r="BK129"/>
  <c r="BF129"/>
  <c r="BI128"/>
  <c r="BH128"/>
  <c r="BG128"/>
  <c r="BE128"/>
  <c r="AA128"/>
  <c r="Y128"/>
  <c r="W128"/>
  <c r="BK128"/>
  <c r="BF128"/>
  <c r="BI127"/>
  <c r="BH127"/>
  <c r="BG127"/>
  <c r="BE127"/>
  <c r="AA127"/>
  <c r="Y127"/>
  <c r="W127"/>
  <c r="BK127"/>
  <c r="M120"/>
  <c r="F120"/>
  <c r="F118"/>
  <c r="F116"/>
  <c r="M28"/>
  <c r="AS94" i="1" s="1"/>
  <c r="M83" i="5"/>
  <c r="F83"/>
  <c r="F81"/>
  <c r="F79"/>
  <c r="O21"/>
  <c r="E21"/>
  <c r="M84" s="1"/>
  <c r="O20"/>
  <c r="O15"/>
  <c r="E15"/>
  <c r="F121" s="1"/>
  <c r="O14"/>
  <c r="O9"/>
  <c r="M118" s="1"/>
  <c r="F6"/>
  <c r="F78" s="1"/>
  <c r="AY90" i="1"/>
  <c r="AX90"/>
  <c r="BI179" i="4"/>
  <c r="BH179"/>
  <c r="BG179"/>
  <c r="BE179"/>
  <c r="AA179"/>
  <c r="AA178" s="1"/>
  <c r="Y179"/>
  <c r="Y178"/>
  <c r="W179"/>
  <c r="W178" s="1"/>
  <c r="BK179"/>
  <c r="BK178"/>
  <c r="N97" s="1"/>
  <c r="BF179"/>
  <c r="BI177"/>
  <c r="BH177"/>
  <c r="BG177"/>
  <c r="BE177"/>
  <c r="AA177"/>
  <c r="Y177"/>
  <c r="W177"/>
  <c r="BK177"/>
  <c r="BF177"/>
  <c r="BI176"/>
  <c r="BH176"/>
  <c r="BG176"/>
  <c r="BE176"/>
  <c r="AA176"/>
  <c r="Y176"/>
  <c r="W176"/>
  <c r="BK176"/>
  <c r="BF176"/>
  <c r="BI175"/>
  <c r="BH175"/>
  <c r="BG175"/>
  <c r="BE175"/>
  <c r="AA175"/>
  <c r="Y175"/>
  <c r="W175"/>
  <c r="BK175"/>
  <c r="BF175"/>
  <c r="BI174"/>
  <c r="BH174"/>
  <c r="BG174"/>
  <c r="BE174"/>
  <c r="AA174"/>
  <c r="AA173"/>
  <c r="Y174"/>
  <c r="Y173" s="1"/>
  <c r="W174"/>
  <c r="W173"/>
  <c r="BK174"/>
  <c r="BF174"/>
  <c r="BI172"/>
  <c r="BH172"/>
  <c r="BG172"/>
  <c r="BE172"/>
  <c r="AA172"/>
  <c r="Y172"/>
  <c r="W172"/>
  <c r="BK172"/>
  <c r="BI171"/>
  <c r="BH171"/>
  <c r="BG171"/>
  <c r="BE171"/>
  <c r="AA171"/>
  <c r="Y171"/>
  <c r="W171"/>
  <c r="BK171"/>
  <c r="BF171"/>
  <c r="BI170"/>
  <c r="BH170"/>
  <c r="BG170"/>
  <c r="BE170"/>
  <c r="AA170"/>
  <c r="Y170"/>
  <c r="W170"/>
  <c r="BK170"/>
  <c r="BF170"/>
  <c r="BI169"/>
  <c r="BH169"/>
  <c r="BG169"/>
  <c r="BE169"/>
  <c r="AA169"/>
  <c r="Y169"/>
  <c r="W169"/>
  <c r="BK169"/>
  <c r="BF169"/>
  <c r="BI168"/>
  <c r="BH168"/>
  <c r="BG168"/>
  <c r="BE168"/>
  <c r="AA168"/>
  <c r="Y168"/>
  <c r="W168"/>
  <c r="BK168"/>
  <c r="BF168"/>
  <c r="BI167"/>
  <c r="BH167"/>
  <c r="BG167"/>
  <c r="BE167"/>
  <c r="AA167"/>
  <c r="Y167"/>
  <c r="W167"/>
  <c r="BK167"/>
  <c r="BF167"/>
  <c r="BI166"/>
  <c r="BH166"/>
  <c r="BG166"/>
  <c r="BE166"/>
  <c r="AA166"/>
  <c r="Y166"/>
  <c r="W166"/>
  <c r="BK166"/>
  <c r="BF166"/>
  <c r="BI165"/>
  <c r="BH165"/>
  <c r="BG165"/>
  <c r="BE165"/>
  <c r="AA165"/>
  <c r="Y165"/>
  <c r="W165"/>
  <c r="BK165"/>
  <c r="BF165"/>
  <c r="BI164"/>
  <c r="BH164"/>
  <c r="BG164"/>
  <c r="BE164"/>
  <c r="AA164"/>
  <c r="Y164"/>
  <c r="W164"/>
  <c r="BK164"/>
  <c r="BF164"/>
  <c r="BI163"/>
  <c r="BH163"/>
  <c r="BG163"/>
  <c r="BE163"/>
  <c r="AA163"/>
  <c r="Y163"/>
  <c r="Y148" s="1"/>
  <c r="W163"/>
  <c r="BK163"/>
  <c r="BF163"/>
  <c r="BI162"/>
  <c r="BH162"/>
  <c r="BG162"/>
  <c r="BE162"/>
  <c r="AA162"/>
  <c r="Y162"/>
  <c r="W162"/>
  <c r="BK162"/>
  <c r="BF162"/>
  <c r="BI161"/>
  <c r="BH161"/>
  <c r="BG161"/>
  <c r="BE161"/>
  <c r="AA161"/>
  <c r="Y161"/>
  <c r="W161"/>
  <c r="BK161"/>
  <c r="BF161"/>
  <c r="BI160"/>
  <c r="BH160"/>
  <c r="BG160"/>
  <c r="BE160"/>
  <c r="AA160"/>
  <c r="Y160"/>
  <c r="W160"/>
  <c r="BK160"/>
  <c r="BF160"/>
  <c r="BI159"/>
  <c r="BH159"/>
  <c r="BG159"/>
  <c r="BE159"/>
  <c r="AA159"/>
  <c r="Y159"/>
  <c r="W159"/>
  <c r="BK159"/>
  <c r="BF159"/>
  <c r="BI158"/>
  <c r="BH158"/>
  <c r="BG158"/>
  <c r="BE158"/>
  <c r="AA158"/>
  <c r="Y158"/>
  <c r="W158"/>
  <c r="BK158"/>
  <c r="BF158"/>
  <c r="BI157"/>
  <c r="BH157"/>
  <c r="BG157"/>
  <c r="BE157"/>
  <c r="AA157"/>
  <c r="Y157"/>
  <c r="W157"/>
  <c r="BK157"/>
  <c r="BF157"/>
  <c r="BI156"/>
  <c r="BH156"/>
  <c r="BG156"/>
  <c r="BE156"/>
  <c r="AA156"/>
  <c r="Y156"/>
  <c r="W156"/>
  <c r="BK156"/>
  <c r="BF156"/>
  <c r="BI155"/>
  <c r="BH155"/>
  <c r="BG155"/>
  <c r="BE155"/>
  <c r="AA155"/>
  <c r="Y155"/>
  <c r="W155"/>
  <c r="BK155"/>
  <c r="BF155"/>
  <c r="BI154"/>
  <c r="BH154"/>
  <c r="BG154"/>
  <c r="BE154"/>
  <c r="AA154"/>
  <c r="Y154"/>
  <c r="W154"/>
  <c r="BK154"/>
  <c r="BF154"/>
  <c r="BI153"/>
  <c r="BH153"/>
  <c r="BG153"/>
  <c r="BE153"/>
  <c r="AA153"/>
  <c r="Y153"/>
  <c r="W153"/>
  <c r="BK153"/>
  <c r="BF153"/>
  <c r="BI152"/>
  <c r="BH152"/>
  <c r="BG152"/>
  <c r="BE152"/>
  <c r="AA152"/>
  <c r="Y152"/>
  <c r="W152"/>
  <c r="BK152"/>
  <c r="BF152"/>
  <c r="BI151"/>
  <c r="BH151"/>
  <c r="BG151"/>
  <c r="BE151"/>
  <c r="AA151"/>
  <c r="Y151"/>
  <c r="W151"/>
  <c r="W148" s="1"/>
  <c r="BK151"/>
  <c r="BF151"/>
  <c r="BI150"/>
  <c r="BH150"/>
  <c r="BG150"/>
  <c r="BE150"/>
  <c r="AA150"/>
  <c r="AA148" s="1"/>
  <c r="Y150"/>
  <c r="W150"/>
  <c r="BK150"/>
  <c r="BF150"/>
  <c r="BI149"/>
  <c r="BH149"/>
  <c r="BG149"/>
  <c r="BE149"/>
  <c r="AA149"/>
  <c r="Y149"/>
  <c r="W149"/>
  <c r="BK149"/>
  <c r="BF149"/>
  <c r="BI147"/>
  <c r="BH147"/>
  <c r="BG147"/>
  <c r="BE147"/>
  <c r="AA147"/>
  <c r="Y147"/>
  <c r="W147"/>
  <c r="BK147"/>
  <c r="BI146"/>
  <c r="BH146"/>
  <c r="BG146"/>
  <c r="BE146"/>
  <c r="AA146"/>
  <c r="AA144" s="1"/>
  <c r="Y146"/>
  <c r="W146"/>
  <c r="BK146"/>
  <c r="BF146"/>
  <c r="BI145"/>
  <c r="BH145"/>
  <c r="BG145"/>
  <c r="BE145"/>
  <c r="AA145"/>
  <c r="Y145"/>
  <c r="Y144" s="1"/>
  <c r="W145"/>
  <c r="W144"/>
  <c r="BK145"/>
  <c r="BF145"/>
  <c r="BI142"/>
  <c r="BH142"/>
  <c r="BG142"/>
  <c r="BE142"/>
  <c r="AA142"/>
  <c r="AA141"/>
  <c r="Y142"/>
  <c r="Y141"/>
  <c r="W142"/>
  <c r="W141"/>
  <c r="BK142"/>
  <c r="BK141" s="1"/>
  <c r="N92" s="1"/>
  <c r="BF142"/>
  <c r="BI140"/>
  <c r="BH140"/>
  <c r="BG140"/>
  <c r="BE140"/>
  <c r="AA140"/>
  <c r="Y140"/>
  <c r="W140"/>
  <c r="BK140"/>
  <c r="BF140"/>
  <c r="BI139"/>
  <c r="BH139"/>
  <c r="BG139"/>
  <c r="BE139"/>
  <c r="AA139"/>
  <c r="Y139"/>
  <c r="W139"/>
  <c r="BK139"/>
  <c r="BF139"/>
  <c r="BI138"/>
  <c r="BH138"/>
  <c r="BG138"/>
  <c r="BE138"/>
  <c r="AA138"/>
  <c r="Y138"/>
  <c r="W138"/>
  <c r="BK138"/>
  <c r="BF138"/>
  <c r="BI137"/>
  <c r="BH137"/>
  <c r="BG137"/>
  <c r="BE137"/>
  <c r="AA137"/>
  <c r="Y137"/>
  <c r="W137"/>
  <c r="BK137"/>
  <c r="BF137"/>
  <c r="BI136"/>
  <c r="BH136"/>
  <c r="BG136"/>
  <c r="BE136"/>
  <c r="AA136"/>
  <c r="Y136"/>
  <c r="W136"/>
  <c r="BK136"/>
  <c r="BF136"/>
  <c r="BI135"/>
  <c r="BH135"/>
  <c r="BG135"/>
  <c r="BE135"/>
  <c r="AA135"/>
  <c r="Y135"/>
  <c r="W135"/>
  <c r="BK135"/>
  <c r="BF135"/>
  <c r="BI134"/>
  <c r="BH134"/>
  <c r="BG134"/>
  <c r="BE134"/>
  <c r="AA134"/>
  <c r="Y134"/>
  <c r="W134"/>
  <c r="BK134"/>
  <c r="BF134"/>
  <c r="BI133"/>
  <c r="BH133"/>
  <c r="BG133"/>
  <c r="BE133"/>
  <c r="AA133"/>
  <c r="Y133"/>
  <c r="W133"/>
  <c r="BK133"/>
  <c r="BF133"/>
  <c r="BI132"/>
  <c r="BH132"/>
  <c r="BG132"/>
  <c r="BE132"/>
  <c r="AA132"/>
  <c r="Y132"/>
  <c r="W132"/>
  <c r="BK132"/>
  <c r="BF132"/>
  <c r="BI131"/>
  <c r="BH131"/>
  <c r="BG131"/>
  <c r="BE131"/>
  <c r="AA131"/>
  <c r="Y131"/>
  <c r="W131"/>
  <c r="BK131"/>
  <c r="BF131"/>
  <c r="BI130"/>
  <c r="BH130"/>
  <c r="BG130"/>
  <c r="BE130"/>
  <c r="AA130"/>
  <c r="Y130"/>
  <c r="W130"/>
  <c r="BK130"/>
  <c r="BF130"/>
  <c r="BI129"/>
  <c r="BH129"/>
  <c r="BG129"/>
  <c r="BE129"/>
  <c r="AA129"/>
  <c r="Y129"/>
  <c r="W129"/>
  <c r="BK129"/>
  <c r="BF129"/>
  <c r="BI128"/>
  <c r="BH128"/>
  <c r="BG128"/>
  <c r="BE128"/>
  <c r="AA128"/>
  <c r="Y128"/>
  <c r="W128"/>
  <c r="BK128"/>
  <c r="BF128"/>
  <c r="BI127"/>
  <c r="BH127"/>
  <c r="BG127"/>
  <c r="BE127"/>
  <c r="AA127"/>
  <c r="Y127"/>
  <c r="W127"/>
  <c r="BK127"/>
  <c r="BF127"/>
  <c r="BI126"/>
  <c r="BH126"/>
  <c r="BG126"/>
  <c r="BE126"/>
  <c r="AA126"/>
  <c r="Y126"/>
  <c r="Y123" s="1"/>
  <c r="W126"/>
  <c r="BK126"/>
  <c r="BF126"/>
  <c r="BI125"/>
  <c r="BH125"/>
  <c r="BG125"/>
  <c r="BE125"/>
  <c r="AA125"/>
  <c r="Y125"/>
  <c r="W125"/>
  <c r="BK125"/>
  <c r="BF125"/>
  <c r="BI124"/>
  <c r="BH124"/>
  <c r="BG124"/>
  <c r="BE124"/>
  <c r="AA124"/>
  <c r="AA123"/>
  <c r="Y124"/>
  <c r="W124"/>
  <c r="W123"/>
  <c r="BK124"/>
  <c r="BF124"/>
  <c r="BI122"/>
  <c r="BH122"/>
  <c r="BG122"/>
  <c r="BE122"/>
  <c r="AA122"/>
  <c r="Y122"/>
  <c r="W122"/>
  <c r="BK122"/>
  <c r="BF122"/>
  <c r="BI121"/>
  <c r="BH121"/>
  <c r="BG121"/>
  <c r="BE121"/>
  <c r="AA121"/>
  <c r="AA120"/>
  <c r="AA119" s="1"/>
  <c r="Y121"/>
  <c r="Y120"/>
  <c r="Y119" s="1"/>
  <c r="W121"/>
  <c r="W120"/>
  <c r="W119" s="1"/>
  <c r="BF121"/>
  <c r="M114"/>
  <c r="F114"/>
  <c r="F112"/>
  <c r="F110"/>
  <c r="M28"/>
  <c r="AS90" i="1" s="1"/>
  <c r="M83" i="4"/>
  <c r="F83"/>
  <c r="F81"/>
  <c r="F79"/>
  <c r="O21"/>
  <c r="E21"/>
  <c r="M84" s="1"/>
  <c r="O20"/>
  <c r="O15"/>
  <c r="E15"/>
  <c r="F115" s="1"/>
  <c r="O14"/>
  <c r="O9"/>
  <c r="M112" s="1"/>
  <c r="F6"/>
  <c r="F78" s="1"/>
  <c r="AY89" i="1"/>
  <c r="AX89"/>
  <c r="BI176" i="3"/>
  <c r="BH176"/>
  <c r="BG176"/>
  <c r="BE176"/>
  <c r="AA176"/>
  <c r="AA175"/>
  <c r="Y176"/>
  <c r="Y175"/>
  <c r="W176"/>
  <c r="W175"/>
  <c r="BK176"/>
  <c r="BK175" s="1"/>
  <c r="N97" s="1"/>
  <c r="BF176"/>
  <c r="BI174"/>
  <c r="BH174"/>
  <c r="BG174"/>
  <c r="BE174"/>
  <c r="AA174"/>
  <c r="Y174"/>
  <c r="W174"/>
  <c r="BK174"/>
  <c r="BF174"/>
  <c r="BI173"/>
  <c r="BH173"/>
  <c r="BG173"/>
  <c r="BE173"/>
  <c r="AA173"/>
  <c r="Y173"/>
  <c r="W173"/>
  <c r="BK173"/>
  <c r="BF173"/>
  <c r="BI172"/>
  <c r="BH172"/>
  <c r="BG172"/>
  <c r="BE172"/>
  <c r="AA172"/>
  <c r="Y172"/>
  <c r="W172"/>
  <c r="BK172"/>
  <c r="BF172"/>
  <c r="BI171"/>
  <c r="BH171"/>
  <c r="BG171"/>
  <c r="BE171"/>
  <c r="AA171"/>
  <c r="Y171"/>
  <c r="W171"/>
  <c r="BK171"/>
  <c r="BF171"/>
  <c r="BI170"/>
  <c r="BH170"/>
  <c r="BG170"/>
  <c r="BE170"/>
  <c r="AA170"/>
  <c r="Y170"/>
  <c r="W170"/>
  <c r="BK170"/>
  <c r="BF170"/>
  <c r="BI169"/>
  <c r="BH169"/>
  <c r="BG169"/>
  <c r="BE169"/>
  <c r="AA169"/>
  <c r="Y169"/>
  <c r="W169"/>
  <c r="BK169"/>
  <c r="BF169"/>
  <c r="BI168"/>
  <c r="BH168"/>
  <c r="BG168"/>
  <c r="BE168"/>
  <c r="AA168"/>
  <c r="Y168"/>
  <c r="W168"/>
  <c r="BK168"/>
  <c r="BF168"/>
  <c r="BI167"/>
  <c r="BH167"/>
  <c r="BG167"/>
  <c r="BE167"/>
  <c r="AA167"/>
  <c r="Y167"/>
  <c r="W167"/>
  <c r="BK167"/>
  <c r="BF167"/>
  <c r="BI166"/>
  <c r="BH166"/>
  <c r="BG166"/>
  <c r="BE166"/>
  <c r="AA166"/>
  <c r="Y166"/>
  <c r="W166"/>
  <c r="BK166"/>
  <c r="BF166"/>
  <c r="BI165"/>
  <c r="BH165"/>
  <c r="BG165"/>
  <c r="BE165"/>
  <c r="AA165"/>
  <c r="Y165"/>
  <c r="W165"/>
  <c r="BK165"/>
  <c r="BF165"/>
  <c r="BI164"/>
  <c r="BH164"/>
  <c r="BG164"/>
  <c r="BE164"/>
  <c r="AA164"/>
  <c r="Y164"/>
  <c r="W164"/>
  <c r="BK164"/>
  <c r="BF164"/>
  <c r="BI163"/>
  <c r="BH163"/>
  <c r="BG163"/>
  <c r="BE163"/>
  <c r="AA163"/>
  <c r="Y163"/>
  <c r="Y160" s="1"/>
  <c r="W163"/>
  <c r="BK163"/>
  <c r="BF163"/>
  <c r="BI162"/>
  <c r="BH162"/>
  <c r="BG162"/>
  <c r="BE162"/>
  <c r="AA162"/>
  <c r="Y162"/>
  <c r="W162"/>
  <c r="BK162"/>
  <c r="BF162"/>
  <c r="BI161"/>
  <c r="BH161"/>
  <c r="BG161"/>
  <c r="BE161"/>
  <c r="AA161"/>
  <c r="AA160"/>
  <c r="Y161"/>
  <c r="W161"/>
  <c r="W160"/>
  <c r="BK161"/>
  <c r="BF161"/>
  <c r="BI159"/>
  <c r="BH159"/>
  <c r="BG159"/>
  <c r="BE159"/>
  <c r="AA159"/>
  <c r="Y159"/>
  <c r="W159"/>
  <c r="BK159"/>
  <c r="BF159"/>
  <c r="BI158"/>
  <c r="BH158"/>
  <c r="BG158"/>
  <c r="BE158"/>
  <c r="AA158"/>
  <c r="Y158"/>
  <c r="W158"/>
  <c r="BK158"/>
  <c r="BF158"/>
  <c r="BI157"/>
  <c r="BH157"/>
  <c r="BG157"/>
  <c r="BE157"/>
  <c r="AA157"/>
  <c r="Y157"/>
  <c r="W157"/>
  <c r="BK157"/>
  <c r="BF157"/>
  <c r="BI156"/>
  <c r="BH156"/>
  <c r="BG156"/>
  <c r="BE156"/>
  <c r="AA156"/>
  <c r="Y156"/>
  <c r="W156"/>
  <c r="BK156"/>
  <c r="BF156"/>
  <c r="BI155"/>
  <c r="BH155"/>
  <c r="BG155"/>
  <c r="BE155"/>
  <c r="AA155"/>
  <c r="Y155"/>
  <c r="W155"/>
  <c r="BK155"/>
  <c r="BF155"/>
  <c r="BI154"/>
  <c r="BH154"/>
  <c r="BG154"/>
  <c r="BE154"/>
  <c r="AA154"/>
  <c r="AA153" s="1"/>
  <c r="Y154"/>
  <c r="Y153"/>
  <c r="W154"/>
  <c r="W153" s="1"/>
  <c r="BK154"/>
  <c r="BF154"/>
  <c r="BI152"/>
  <c r="BH152"/>
  <c r="BG152"/>
  <c r="BE152"/>
  <c r="AA152"/>
  <c r="Y152"/>
  <c r="W152"/>
  <c r="BK152"/>
  <c r="BF152"/>
  <c r="BI151"/>
  <c r="BH151"/>
  <c r="BG151"/>
  <c r="BE151"/>
  <c r="AA151"/>
  <c r="Y151"/>
  <c r="W151"/>
  <c r="BK151"/>
  <c r="BF151"/>
  <c r="BI150"/>
  <c r="BH150"/>
  <c r="BG150"/>
  <c r="BE150"/>
  <c r="AA150"/>
  <c r="Y150"/>
  <c r="W150"/>
  <c r="BK150"/>
  <c r="BF150"/>
  <c r="BI149"/>
  <c r="BH149"/>
  <c r="BG149"/>
  <c r="BE149"/>
  <c r="AA149"/>
  <c r="Y149"/>
  <c r="W149"/>
  <c r="BK149"/>
  <c r="BF149"/>
  <c r="BI148"/>
  <c r="BH148"/>
  <c r="BG148"/>
  <c r="BE148"/>
  <c r="AA148"/>
  <c r="Y148"/>
  <c r="W148"/>
  <c r="BK148"/>
  <c r="BF148"/>
  <c r="BI147"/>
  <c r="BH147"/>
  <c r="BG147"/>
  <c r="BE147"/>
  <c r="AA147"/>
  <c r="Y147"/>
  <c r="W147"/>
  <c r="BK147"/>
  <c r="BF147"/>
  <c r="BI146"/>
  <c r="BH146"/>
  <c r="BG146"/>
  <c r="BE146"/>
  <c r="AA146"/>
  <c r="Y146"/>
  <c r="W146"/>
  <c r="BK146"/>
  <c r="BF146"/>
  <c r="BI145"/>
  <c r="BH145"/>
  <c r="BG145"/>
  <c r="BE145"/>
  <c r="AA145"/>
  <c r="Y145"/>
  <c r="W145"/>
  <c r="BK145"/>
  <c r="BF145"/>
  <c r="BI144"/>
  <c r="BH144"/>
  <c r="BG144"/>
  <c r="BE144"/>
  <c r="AA144"/>
  <c r="Y144"/>
  <c r="W144"/>
  <c r="BK144"/>
  <c r="BF144"/>
  <c r="BI143"/>
  <c r="BH143"/>
  <c r="BG143"/>
  <c r="BE143"/>
  <c r="AA143"/>
  <c r="Y143"/>
  <c r="W143"/>
  <c r="BK143"/>
  <c r="BF143"/>
  <c r="BI142"/>
  <c r="BH142"/>
  <c r="BG142"/>
  <c r="BE142"/>
  <c r="AA142"/>
  <c r="Y142"/>
  <c r="W142"/>
  <c r="BK142"/>
  <c r="BF142"/>
  <c r="BI141"/>
  <c r="BH141"/>
  <c r="BG141"/>
  <c r="BE141"/>
  <c r="AA141"/>
  <c r="Y141"/>
  <c r="W141"/>
  <c r="BK141"/>
  <c r="BF141"/>
  <c r="BI140"/>
  <c r="BH140"/>
  <c r="BG140"/>
  <c r="BE140"/>
  <c r="AA140"/>
  <c r="AA139" s="1"/>
  <c r="Y140"/>
  <c r="Y139" s="1"/>
  <c r="W140"/>
  <c r="W139" s="1"/>
  <c r="BK140"/>
  <c r="BF140"/>
  <c r="BI138"/>
  <c r="BH138"/>
  <c r="BG138"/>
  <c r="BE138"/>
  <c r="AA138"/>
  <c r="Y138"/>
  <c r="W138"/>
  <c r="BK138"/>
  <c r="BF138"/>
  <c r="BI137"/>
  <c r="BH137"/>
  <c r="BG137"/>
  <c r="BE137"/>
  <c r="AA137"/>
  <c r="Y137"/>
  <c r="W137"/>
  <c r="BK137"/>
  <c r="BF137"/>
  <c r="BI136"/>
  <c r="BH136"/>
  <c r="BG136"/>
  <c r="BE136"/>
  <c r="AA136"/>
  <c r="Y136"/>
  <c r="W136"/>
  <c r="BK136"/>
  <c r="BF136"/>
  <c r="BI135"/>
  <c r="BH135"/>
  <c r="BG135"/>
  <c r="BE135"/>
  <c r="AA135"/>
  <c r="Y135"/>
  <c r="W135"/>
  <c r="BK135"/>
  <c r="BF135"/>
  <c r="BI134"/>
  <c r="BH134"/>
  <c r="BG134"/>
  <c r="BE134"/>
  <c r="AA134"/>
  <c r="AA132" s="1"/>
  <c r="Y134"/>
  <c r="W134"/>
  <c r="BK134"/>
  <c r="BF134"/>
  <c r="BI133"/>
  <c r="BH133"/>
  <c r="BG133"/>
  <c r="BE133"/>
  <c r="AA133"/>
  <c r="Y133"/>
  <c r="Y132" s="1"/>
  <c r="W133"/>
  <c r="W132" s="1"/>
  <c r="BK133"/>
  <c r="BF133"/>
  <c r="BI130"/>
  <c r="BH130"/>
  <c r="BG130"/>
  <c r="BE130"/>
  <c r="AA130"/>
  <c r="Y130"/>
  <c r="W130"/>
  <c r="BK130"/>
  <c r="BF130"/>
  <c r="BI129"/>
  <c r="BH129"/>
  <c r="BG129"/>
  <c r="BE129"/>
  <c r="AA129"/>
  <c r="Y129"/>
  <c r="W129"/>
  <c r="BK129"/>
  <c r="BF129"/>
  <c r="BI128"/>
  <c r="BH128"/>
  <c r="BG128"/>
  <c r="BE128"/>
  <c r="AA128"/>
  <c r="Y128"/>
  <c r="W128"/>
  <c r="BK128"/>
  <c r="BF128"/>
  <c r="BI127"/>
  <c r="BH127"/>
  <c r="BG127"/>
  <c r="BE127"/>
  <c r="AA127"/>
  <c r="Y127"/>
  <c r="W127"/>
  <c r="BK127"/>
  <c r="BF127"/>
  <c r="BI126"/>
  <c r="BH126"/>
  <c r="BG126"/>
  <c r="BE126"/>
  <c r="AA126"/>
  <c r="Y126"/>
  <c r="W126"/>
  <c r="BK126"/>
  <c r="BF126"/>
  <c r="BI125"/>
  <c r="BH125"/>
  <c r="BG125"/>
  <c r="BE125"/>
  <c r="AA125"/>
  <c r="Y125"/>
  <c r="W125"/>
  <c r="BK125"/>
  <c r="BF125"/>
  <c r="BI124"/>
  <c r="BH124"/>
  <c r="BG124"/>
  <c r="BE124"/>
  <c r="AA124"/>
  <c r="Y124"/>
  <c r="W124"/>
  <c r="BK124"/>
  <c r="BF124"/>
  <c r="BI123"/>
  <c r="BH123"/>
  <c r="BG123"/>
  <c r="BE123"/>
  <c r="AA123"/>
  <c r="AA122"/>
  <c r="Y123"/>
  <c r="Y122"/>
  <c r="W123"/>
  <c r="W122"/>
  <c r="BK123"/>
  <c r="BF123"/>
  <c r="BI121"/>
  <c r="BH121"/>
  <c r="BG121"/>
  <c r="BE121"/>
  <c r="AA121"/>
  <c r="AA120" s="1"/>
  <c r="AA119" s="1"/>
  <c r="Y121"/>
  <c r="Y120" s="1"/>
  <c r="Y119" s="1"/>
  <c r="W121"/>
  <c r="W120" s="1"/>
  <c r="W119" s="1"/>
  <c r="BF121"/>
  <c r="M114"/>
  <c r="F114"/>
  <c r="F112"/>
  <c r="F110"/>
  <c r="M28"/>
  <c r="AS89" i="1"/>
  <c r="M83" i="3"/>
  <c r="F83"/>
  <c r="F81"/>
  <c r="F79"/>
  <c r="O21"/>
  <c r="E21"/>
  <c r="M115" s="1"/>
  <c r="O20"/>
  <c r="O15"/>
  <c r="E15"/>
  <c r="F115" s="1"/>
  <c r="O14"/>
  <c r="O9"/>
  <c r="M112" s="1"/>
  <c r="F6"/>
  <c r="F109" s="1"/>
  <c r="AY88" i="1"/>
  <c r="AX88"/>
  <c r="BI183" i="2"/>
  <c r="BH183"/>
  <c r="BG183"/>
  <c r="BE183"/>
  <c r="AA183"/>
  <c r="AA182"/>
  <c r="Y183"/>
  <c r="Y182" s="1"/>
  <c r="W183"/>
  <c r="W182"/>
  <c r="BK183"/>
  <c r="BK182" s="1"/>
  <c r="N101" s="1"/>
  <c r="BF183"/>
  <c r="BI181"/>
  <c r="BH181"/>
  <c r="BG181"/>
  <c r="BE181"/>
  <c r="AA181"/>
  <c r="AA180"/>
  <c r="Y181"/>
  <c r="Y180" s="1"/>
  <c r="W181"/>
  <c r="W180"/>
  <c r="BK181"/>
  <c r="BK180" s="1"/>
  <c r="N100" s="1"/>
  <c r="BF181"/>
  <c r="BI179"/>
  <c r="BH179"/>
  <c r="BG179"/>
  <c r="BE179"/>
  <c r="AA179"/>
  <c r="Y179"/>
  <c r="W179"/>
  <c r="BK179"/>
  <c r="BF179"/>
  <c r="BI178"/>
  <c r="BH178"/>
  <c r="BG178"/>
  <c r="BE178"/>
  <c r="AA178"/>
  <c r="AA177" s="1"/>
  <c r="Y178"/>
  <c r="Y177"/>
  <c r="W178"/>
  <c r="W177" s="1"/>
  <c r="BK178"/>
  <c r="BF178"/>
  <c r="BI176"/>
  <c r="BH176"/>
  <c r="BG176"/>
  <c r="BE176"/>
  <c r="AA176"/>
  <c r="Y176"/>
  <c r="W176"/>
  <c r="BK176"/>
  <c r="BF176"/>
  <c r="BI175"/>
  <c r="BH175"/>
  <c r="BG175"/>
  <c r="BE175"/>
  <c r="AA175"/>
  <c r="AA174"/>
  <c r="Y175"/>
  <c r="Y174" s="1"/>
  <c r="W175"/>
  <c r="W174"/>
  <c r="BK175"/>
  <c r="BF175"/>
  <c r="BI173"/>
  <c r="BH173"/>
  <c r="BG173"/>
  <c r="BE173"/>
  <c r="AA173"/>
  <c r="Y173"/>
  <c r="W173"/>
  <c r="BK173"/>
  <c r="BF173"/>
  <c r="BI172"/>
  <c r="BH172"/>
  <c r="BG172"/>
  <c r="BE172"/>
  <c r="AA172"/>
  <c r="AA171"/>
  <c r="Y172"/>
  <c r="Y171"/>
  <c r="W172"/>
  <c r="W171"/>
  <c r="BK172"/>
  <c r="BK171" s="1"/>
  <c r="N97" s="1"/>
  <c r="BF172"/>
  <c r="BI170"/>
  <c r="BH170"/>
  <c r="BG170"/>
  <c r="BE170"/>
  <c r="AA170"/>
  <c r="Y170"/>
  <c r="W170"/>
  <c r="W167" s="1"/>
  <c r="BK170"/>
  <c r="BF170"/>
  <c r="BI169"/>
  <c r="BH169"/>
  <c r="BG169"/>
  <c r="BE169"/>
  <c r="AA169"/>
  <c r="Y169"/>
  <c r="W169"/>
  <c r="BK169"/>
  <c r="BF169"/>
  <c r="BI168"/>
  <c r="BH168"/>
  <c r="BG168"/>
  <c r="BE168"/>
  <c r="AA168"/>
  <c r="AA167"/>
  <c r="Y168"/>
  <c r="Y167"/>
  <c r="W168"/>
  <c r="BK168"/>
  <c r="BF168"/>
  <c r="BI166"/>
  <c r="BH166"/>
  <c r="BG166"/>
  <c r="BE166"/>
  <c r="AA166"/>
  <c r="Y166"/>
  <c r="W166"/>
  <c r="BK166"/>
  <c r="BF166"/>
  <c r="BI165"/>
  <c r="BH165"/>
  <c r="BG165"/>
  <c r="BE165"/>
  <c r="AA165"/>
  <c r="Y165"/>
  <c r="W165"/>
  <c r="BK165"/>
  <c r="BF165"/>
  <c r="BI164"/>
  <c r="BH164"/>
  <c r="BG164"/>
  <c r="BE164"/>
  <c r="AA164"/>
  <c r="Y164"/>
  <c r="W164"/>
  <c r="BK164"/>
  <c r="BF164"/>
  <c r="BI163"/>
  <c r="BH163"/>
  <c r="BG163"/>
  <c r="BE163"/>
  <c r="AA163"/>
  <c r="Y163"/>
  <c r="W163"/>
  <c r="BK163"/>
  <c r="BF163"/>
  <c r="BI162"/>
  <c r="BH162"/>
  <c r="BG162"/>
  <c r="BE162"/>
  <c r="AA162"/>
  <c r="AA161"/>
  <c r="Y162"/>
  <c r="Y161"/>
  <c r="W162"/>
  <c r="W161"/>
  <c r="BK162"/>
  <c r="BF162"/>
  <c r="BI160"/>
  <c r="BH160"/>
  <c r="BG160"/>
  <c r="BE160"/>
  <c r="AA160"/>
  <c r="Y160"/>
  <c r="W160"/>
  <c r="BK160"/>
  <c r="BF160"/>
  <c r="BI159"/>
  <c r="BH159"/>
  <c r="BG159"/>
  <c r="BE159"/>
  <c r="AA159"/>
  <c r="Y159"/>
  <c r="W159"/>
  <c r="BK159"/>
  <c r="BF159"/>
  <c r="BI158"/>
  <c r="BH158"/>
  <c r="BG158"/>
  <c r="BE158"/>
  <c r="AA158"/>
  <c r="Y158"/>
  <c r="W158"/>
  <c r="BK158"/>
  <c r="BF158"/>
  <c r="BI157"/>
  <c r="BH157"/>
  <c r="BG157"/>
  <c r="BE157"/>
  <c r="AA157"/>
  <c r="Y157"/>
  <c r="W157"/>
  <c r="BK157"/>
  <c r="BF157"/>
  <c r="BI156"/>
  <c r="BH156"/>
  <c r="BG156"/>
  <c r="BE156"/>
  <c r="AA156"/>
  <c r="Y156"/>
  <c r="W156"/>
  <c r="BK156"/>
  <c r="BF156"/>
  <c r="BI155"/>
  <c r="BH155"/>
  <c r="BG155"/>
  <c r="BE155"/>
  <c r="AA155"/>
  <c r="Y155"/>
  <c r="W155"/>
  <c r="BK155"/>
  <c r="BF155"/>
  <c r="BI154"/>
  <c r="BH154"/>
  <c r="BG154"/>
  <c r="BE154"/>
  <c r="AA154"/>
  <c r="AA153"/>
  <c r="Y154"/>
  <c r="Y153" s="1"/>
  <c r="W154"/>
  <c r="W153"/>
  <c r="BK154"/>
  <c r="BF154"/>
  <c r="BI151"/>
  <c r="BH151"/>
  <c r="BG151"/>
  <c r="BE151"/>
  <c r="AA151"/>
  <c r="AA150"/>
  <c r="Y151"/>
  <c r="Y150"/>
  <c r="W151"/>
  <c r="W150"/>
  <c r="BK151"/>
  <c r="BK150" s="1"/>
  <c r="N92" s="1"/>
  <c r="BF151"/>
  <c r="BI149"/>
  <c r="BH149"/>
  <c r="BG149"/>
  <c r="BE149"/>
  <c r="AA149"/>
  <c r="Y149"/>
  <c r="W149"/>
  <c r="BK149"/>
  <c r="BF149"/>
  <c r="BI148"/>
  <c r="BH148"/>
  <c r="BG148"/>
  <c r="BE148"/>
  <c r="AA148"/>
  <c r="Y148"/>
  <c r="W148"/>
  <c r="BK148"/>
  <c r="BF148"/>
  <c r="BI147"/>
  <c r="BH147"/>
  <c r="BG147"/>
  <c r="BE147"/>
  <c r="AA147"/>
  <c r="Y147"/>
  <c r="W147"/>
  <c r="BK147"/>
  <c r="BF147"/>
  <c r="BI146"/>
  <c r="BH146"/>
  <c r="BG146"/>
  <c r="BE146"/>
  <c r="AA146"/>
  <c r="Y146"/>
  <c r="W146"/>
  <c r="BK146"/>
  <c r="BF146"/>
  <c r="BI145"/>
  <c r="BH145"/>
  <c r="BG145"/>
  <c r="BE145"/>
  <c r="AA145"/>
  <c r="Y145"/>
  <c r="W145"/>
  <c r="BK145"/>
  <c r="BF145"/>
  <c r="BI144"/>
  <c r="BH144"/>
  <c r="BG144"/>
  <c r="BE144"/>
  <c r="AA144"/>
  <c r="Y144"/>
  <c r="W144"/>
  <c r="BK144"/>
  <c r="BF144"/>
  <c r="BI143"/>
  <c r="BH143"/>
  <c r="BG143"/>
  <c r="BE143"/>
  <c r="AA143"/>
  <c r="Y143"/>
  <c r="W143"/>
  <c r="BK143"/>
  <c r="BF143"/>
  <c r="BI142"/>
  <c r="BH142"/>
  <c r="BG142"/>
  <c r="BE142"/>
  <c r="AA142"/>
  <c r="Y142"/>
  <c r="W142"/>
  <c r="BK142"/>
  <c r="BF142"/>
  <c r="BI141"/>
  <c r="BH141"/>
  <c r="BG141"/>
  <c r="BE141"/>
  <c r="AA141"/>
  <c r="Y141"/>
  <c r="W141"/>
  <c r="BK141"/>
  <c r="BF141"/>
  <c r="BI140"/>
  <c r="BH140"/>
  <c r="BG140"/>
  <c r="BE140"/>
  <c r="AA140"/>
  <c r="Y140"/>
  <c r="W140"/>
  <c r="BK140"/>
  <c r="BF140"/>
  <c r="BI139"/>
  <c r="BH139"/>
  <c r="BG139"/>
  <c r="BE139"/>
  <c r="AA139"/>
  <c r="Y139"/>
  <c r="W139"/>
  <c r="BK139"/>
  <c r="BF139"/>
  <c r="BI138"/>
  <c r="BH138"/>
  <c r="BG138"/>
  <c r="BE138"/>
  <c r="AA138"/>
  <c r="Y138"/>
  <c r="W138"/>
  <c r="BK138"/>
  <c r="BF138"/>
  <c r="BI137"/>
  <c r="BH137"/>
  <c r="BG137"/>
  <c r="BE137"/>
  <c r="AA137"/>
  <c r="Y137"/>
  <c r="Y134" s="1"/>
  <c r="W137"/>
  <c r="BK137"/>
  <c r="BF137"/>
  <c r="BI136"/>
  <c r="BH136"/>
  <c r="BG136"/>
  <c r="BE136"/>
  <c r="AA136"/>
  <c r="Y136"/>
  <c r="W136"/>
  <c r="BK136"/>
  <c r="BF136"/>
  <c r="BI135"/>
  <c r="BH135"/>
  <c r="BG135"/>
  <c r="BE135"/>
  <c r="AA135"/>
  <c r="AA134"/>
  <c r="Y135"/>
  <c r="W135"/>
  <c r="W134"/>
  <c r="BK135"/>
  <c r="BF135"/>
  <c r="BI133"/>
  <c r="BH133"/>
  <c r="BG133"/>
  <c r="BE133"/>
  <c r="AA133"/>
  <c r="Y133"/>
  <c r="W133"/>
  <c r="BK133"/>
  <c r="BF133"/>
  <c r="BI132"/>
  <c r="BH132"/>
  <c r="BG132"/>
  <c r="BE132"/>
  <c r="AA132"/>
  <c r="Y132"/>
  <c r="W132"/>
  <c r="BK132"/>
  <c r="BF132"/>
  <c r="BI131"/>
  <c r="BH131"/>
  <c r="BG131"/>
  <c r="BE131"/>
  <c r="AA131"/>
  <c r="Y131"/>
  <c r="W131"/>
  <c r="BK131"/>
  <c r="BF131"/>
  <c r="BI130"/>
  <c r="BH130"/>
  <c r="BG130"/>
  <c r="BE130"/>
  <c r="AA130"/>
  <c r="Y130"/>
  <c r="W130"/>
  <c r="BK130"/>
  <c r="BF130"/>
  <c r="BI129"/>
  <c r="BH129"/>
  <c r="BG129"/>
  <c r="BE129"/>
  <c r="AA129"/>
  <c r="Y129"/>
  <c r="W129"/>
  <c r="BK129"/>
  <c r="BF129"/>
  <c r="BI128"/>
  <c r="BH128"/>
  <c r="BG128"/>
  <c r="BE128"/>
  <c r="AA128"/>
  <c r="Y128"/>
  <c r="W128"/>
  <c r="BK128"/>
  <c r="BF128"/>
  <c r="BI127"/>
  <c r="BH127"/>
  <c r="BG127"/>
  <c r="BE127"/>
  <c r="AA127"/>
  <c r="Y127"/>
  <c r="W127"/>
  <c r="BK127"/>
  <c r="BF127"/>
  <c r="BI126"/>
  <c r="BH126"/>
  <c r="BG126"/>
  <c r="BE126"/>
  <c r="AA126"/>
  <c r="Y126"/>
  <c r="W126"/>
  <c r="BK126"/>
  <c r="BF126"/>
  <c r="BI125"/>
  <c r="BH125"/>
  <c r="BG125"/>
  <c r="BE125"/>
  <c r="AA125"/>
  <c r="AA124"/>
  <c r="AA123" s="1"/>
  <c r="Y125"/>
  <c r="Y124"/>
  <c r="Y123" s="1"/>
  <c r="W125"/>
  <c r="W124"/>
  <c r="W123" s="1"/>
  <c r="BK125"/>
  <c r="M118"/>
  <c r="F118"/>
  <c r="F116"/>
  <c r="F114"/>
  <c r="M28"/>
  <c r="AS88" i="1"/>
  <c r="M83" i="2"/>
  <c r="F83"/>
  <c r="F81"/>
  <c r="F79"/>
  <c r="O21"/>
  <c r="E21"/>
  <c r="M119" s="1"/>
  <c r="O20"/>
  <c r="O15"/>
  <c r="E15"/>
  <c r="F84" s="1"/>
  <c r="O14"/>
  <c r="O9"/>
  <c r="M81" s="1"/>
  <c r="F6"/>
  <c r="F113" s="1"/>
  <c r="AK27" i="1"/>
  <c r="AM83"/>
  <c r="L83"/>
  <c r="AM82"/>
  <c r="L82"/>
  <c r="AM80"/>
  <c r="L80"/>
  <c r="L78"/>
  <c r="BK186" i="5" l="1"/>
  <c r="AA118" i="4"/>
  <c r="AA143"/>
  <c r="BK161" i="2"/>
  <c r="N95" s="1"/>
  <c r="W152"/>
  <c r="W122" s="1"/>
  <c r="AU88" i="1" s="1"/>
  <c r="H36" i="8"/>
  <c r="F84" i="4"/>
  <c r="H34" i="8"/>
  <c r="BK174" i="2"/>
  <c r="N98" s="1"/>
  <c r="BK173" i="4"/>
  <c r="N96" s="1"/>
  <c r="BK148"/>
  <c r="N95" s="1"/>
  <c r="BK124" i="2"/>
  <c r="BK177"/>
  <c r="N99" s="1"/>
  <c r="BK167"/>
  <c r="N96" s="1"/>
  <c r="M84" i="3"/>
  <c r="N88" i="9"/>
  <c r="M27" s="1"/>
  <c r="M30" s="1"/>
  <c r="H32" s="1"/>
  <c r="M32" s="1"/>
  <c r="L38" s="1"/>
  <c r="BK120" i="4"/>
  <c r="H35"/>
  <c r="BC90" i="1" s="1"/>
  <c r="H34" i="4"/>
  <c r="BB90" i="1" s="1"/>
  <c r="BK144" i="4"/>
  <c r="BK123"/>
  <c r="N91" s="1"/>
  <c r="H36"/>
  <c r="BD90" i="1" s="1"/>
  <c r="BK122" i="3"/>
  <c r="N91" s="1"/>
  <c r="BK132"/>
  <c r="N93" s="1"/>
  <c r="BK139"/>
  <c r="N94" s="1"/>
  <c r="H36"/>
  <c r="BD89" i="1" s="1"/>
  <c r="BK153" i="3"/>
  <c r="N95" s="1"/>
  <c r="H35"/>
  <c r="BC89" i="1" s="1"/>
  <c r="BK160" i="3"/>
  <c r="N96" s="1"/>
  <c r="H34"/>
  <c r="BB89" i="1" s="1"/>
  <c r="BK153" i="2"/>
  <c r="H36"/>
  <c r="BD88" i="1" s="1"/>
  <c r="H34" i="2"/>
  <c r="BB88" i="1" s="1"/>
  <c r="H35" i="2"/>
  <c r="BC88" i="1" s="1"/>
  <c r="BK134" i="2"/>
  <c r="N91" s="1"/>
  <c r="M81" i="3"/>
  <c r="F78"/>
  <c r="F78" i="2"/>
  <c r="M116"/>
  <c r="F84" i="3"/>
  <c r="F119" i="2"/>
  <c r="M84"/>
  <c r="M81" i="4"/>
  <c r="M106" i="8"/>
  <c r="Y131" i="3"/>
  <c r="Y118" s="1"/>
  <c r="W131"/>
  <c r="W118" s="1"/>
  <c r="AU89" i="1" s="1"/>
  <c r="Y143" i="4"/>
  <c r="Y118" s="1"/>
  <c r="W108" i="9"/>
  <c r="F78" i="8"/>
  <c r="BF112"/>
  <c r="BK134"/>
  <c r="W161"/>
  <c r="BK110"/>
  <c r="Y135"/>
  <c r="Y134" s="1"/>
  <c r="W139"/>
  <c r="W134" s="1"/>
  <c r="AA139"/>
  <c r="AA134" s="1"/>
  <c r="AA109" s="1"/>
  <c r="Y296" i="7"/>
  <c r="Y111" i="8"/>
  <c r="Y110" s="1"/>
  <c r="H35"/>
  <c r="W296" i="7"/>
  <c r="W109" s="1"/>
  <c r="AA296"/>
  <c r="AA109" s="1"/>
  <c r="Y110"/>
  <c r="Y109" s="1"/>
  <c r="M33" i="9"/>
  <c r="H33"/>
  <c r="F78"/>
  <c r="F84"/>
  <c r="M102"/>
  <c r="M105"/>
  <c r="W110" i="8"/>
  <c r="F84"/>
  <c r="M103"/>
  <c r="F78" i="7"/>
  <c r="F84"/>
  <c r="M103"/>
  <c r="M106"/>
  <c r="W126" i="5"/>
  <c r="AA126"/>
  <c r="H34"/>
  <c r="W135"/>
  <c r="W190"/>
  <c r="AA190"/>
  <c r="Y199"/>
  <c r="W203"/>
  <c r="BK207"/>
  <c r="N103" s="1"/>
  <c r="Y207"/>
  <c r="BK126"/>
  <c r="N90" s="1"/>
  <c r="Y126"/>
  <c r="Y142"/>
  <c r="Y190"/>
  <c r="BK193"/>
  <c r="N100" s="1"/>
  <c r="Y193"/>
  <c r="W207"/>
  <c r="AA207"/>
  <c r="H36"/>
  <c r="BD94" i="1" s="1"/>
  <c r="BK135" i="5"/>
  <c r="N91" s="1"/>
  <c r="Y135"/>
  <c r="AA152"/>
  <c r="AA193"/>
  <c r="W193"/>
  <c r="Y185"/>
  <c r="H35"/>
  <c r="AA142"/>
  <c r="W142"/>
  <c r="AA148"/>
  <c r="W148"/>
  <c r="AA156"/>
  <c r="W186"/>
  <c r="BK190"/>
  <c r="N99" s="1"/>
  <c r="BK199"/>
  <c r="N101" s="1"/>
  <c r="AA199"/>
  <c r="AA203"/>
  <c r="M81"/>
  <c r="F84"/>
  <c r="BK119" i="3"/>
  <c r="N90"/>
  <c r="N90" i="4"/>
  <c r="BA89" i="1"/>
  <c r="AW89"/>
  <c r="AW90"/>
  <c r="BA90"/>
  <c r="AW94"/>
  <c r="BA94"/>
  <c r="N98" i="5"/>
  <c r="N90" i="2"/>
  <c r="BA88" i="1"/>
  <c r="AW88"/>
  <c r="N94" i="2"/>
  <c r="N94" i="4"/>
  <c r="AA152" i="2"/>
  <c r="AA122" s="1"/>
  <c r="AA131" i="3"/>
  <c r="AA118" s="1"/>
  <c r="W143" i="4"/>
  <c r="W118" s="1"/>
  <c r="AU90" i="1" s="1"/>
  <c r="Y152" i="2"/>
  <c r="Y122" s="1"/>
  <c r="F109" i="4"/>
  <c r="M115"/>
  <c r="F115" i="5"/>
  <c r="M121"/>
  <c r="BK152" i="2" l="1"/>
  <c r="N93" s="1"/>
  <c r="Y109" i="8"/>
  <c r="BK109"/>
  <c r="N88" s="1"/>
  <c r="L92" s="1"/>
  <c r="BK119" i="4"/>
  <c r="N89" s="1"/>
  <c r="N88" i="7"/>
  <c r="M27" s="1"/>
  <c r="M30" s="1"/>
  <c r="BK143" i="4"/>
  <c r="N93" s="1"/>
  <c r="BC94" i="1"/>
  <c r="BD93"/>
  <c r="BB94"/>
  <c r="BD92"/>
  <c r="BC93"/>
  <c r="L91" i="9"/>
  <c r="BK131" i="3"/>
  <c r="N92" s="1"/>
  <c r="BK123" i="2"/>
  <c r="W109" i="8"/>
  <c r="BK125" i="5"/>
  <c r="N89" s="1"/>
  <c r="Y125"/>
  <c r="W185"/>
  <c r="AA125"/>
  <c r="Y124"/>
  <c r="AA185"/>
  <c r="W125"/>
  <c r="BK185"/>
  <c r="N89" i="3"/>
  <c r="BK122" i="2" l="1"/>
  <c r="N88" s="1"/>
  <c r="M27" i="8"/>
  <c r="M30" s="1"/>
  <c r="H32" s="1"/>
  <c r="M32" s="1"/>
  <c r="L38" s="1"/>
  <c r="L92" i="7"/>
  <c r="BK118" i="4"/>
  <c r="N88" s="1"/>
  <c r="M27" s="1"/>
  <c r="M30" s="1"/>
  <c r="H32" s="1"/>
  <c r="BK118" i="3"/>
  <c r="N88" s="1"/>
  <c r="M27" s="1"/>
  <c r="M30" s="1"/>
  <c r="H32" s="1"/>
  <c r="BD87" i="1"/>
  <c r="W35" s="1"/>
  <c r="H32" i="7"/>
  <c r="M32" s="1"/>
  <c r="L38" s="1"/>
  <c r="N89" i="2"/>
  <c r="N97" i="5"/>
  <c r="W124"/>
  <c r="AU94" i="1" s="1"/>
  <c r="AU87" s="1"/>
  <c r="AA124" i="5"/>
  <c r="BK124"/>
  <c r="L105" i="2"/>
  <c r="M27"/>
  <c r="M30" s="1"/>
  <c r="H32" s="1"/>
  <c r="L101" i="4" l="1"/>
  <c r="L101" i="3"/>
  <c r="N88" i="5"/>
  <c r="L107" s="1"/>
  <c r="M32" i="4"/>
  <c r="AZ90" i="1"/>
  <c r="M32" i="2"/>
  <c r="AZ88" i="1"/>
  <c r="M32" i="3"/>
  <c r="AZ89" i="1"/>
  <c r="M27" i="5" l="1"/>
  <c r="AS93" i="1" s="1"/>
  <c r="AS87" s="1"/>
  <c r="L38" i="4"/>
  <c r="AV90" i="1"/>
  <c r="AT90" s="1"/>
  <c r="L38" i="2"/>
  <c r="AV88" i="1"/>
  <c r="AT88" s="1"/>
  <c r="L38" i="3"/>
  <c r="AV89" i="1"/>
  <c r="AT89" s="1"/>
  <c r="M30" i="5" l="1"/>
  <c r="AW91" i="1" s="1"/>
  <c r="AT91" s="1"/>
  <c r="AK26" l="1"/>
  <c r="AK29" s="1"/>
  <c r="W31" s="1"/>
  <c r="AK31" s="1"/>
  <c r="AK37" s="1"/>
  <c r="H32" i="5"/>
  <c r="BA93" i="1" s="1"/>
  <c r="BA87" s="1"/>
  <c r="AW87" s="1"/>
  <c r="AV92"/>
  <c r="AT92" s="1"/>
  <c r="BC91" l="1"/>
  <c r="BC87" s="1"/>
  <c r="W34" s="1"/>
  <c r="AG98"/>
  <c r="BB92"/>
  <c r="BB87" s="1"/>
  <c r="W33" s="1"/>
  <c r="AZ94"/>
  <c r="AZ87" s="1"/>
  <c r="AV87" s="1"/>
  <c r="AT87" s="1"/>
  <c r="M32" i="5"/>
  <c r="AY91" i="1" s="1"/>
  <c r="AX92" l="1"/>
  <c r="AY87"/>
  <c r="AX87"/>
  <c r="AV94"/>
  <c r="AT94" s="1"/>
  <c r="AN98" s="1"/>
  <c r="AW93"/>
  <c r="AT93" s="1"/>
  <c r="L38" i="5"/>
</calcChain>
</file>

<file path=xl/sharedStrings.xml><?xml version="1.0" encoding="utf-8"?>
<sst xmlns="http://schemas.openxmlformats.org/spreadsheetml/2006/main" count="6287" uniqueCount="1443">
  <si>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</si>
  <si>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</si>
  <si>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</si>
  <si>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</si>
  <si>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</si>
  <si>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</si>
  <si>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</si>
  <si>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</si>
  <si>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</si>
  <si>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</si>
  <si>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</si>
  <si>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</si>
  <si>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</si>
  <si>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</si>
  <si>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Stavba:</t>
  </si>
  <si>
    <t>Zníženie energetickej náročnosti obecného úradu v obci Krásna Ves</t>
  </si>
  <si>
    <t>JKSO:</t>
  </si>
  <si>
    <t>KS:</t>
  </si>
  <si>
    <t>Miesto:</t>
  </si>
  <si>
    <t>Krásna Ves, parcela č. 155</t>
  </si>
  <si>
    <t>Dátum:</t>
  </si>
  <si>
    <t>Objednávateľ:</t>
  </si>
  <si>
    <t>IČO:</t>
  </si>
  <si>
    <t>Obec Krásna Ves</t>
  </si>
  <si>
    <t>IČO DPH:</t>
  </si>
  <si>
    <t>Zhotoviteľ:</t>
  </si>
  <si>
    <t xml:space="preserve"> </t>
  </si>
  <si>
    <t>Projektant:</t>
  </si>
  <si>
    <t>36555924</t>
  </si>
  <si>
    <t xml:space="preserve">FK Real s.r.o. 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</si>
  <si>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</si>
  <si>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</si>
  <si>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</si>
  <si>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</si>
  <si>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</si>
  <si>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</si>
  <si>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</si>
  <si>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</si>
  <si>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</si>
  <si>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</si>
  <si>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</si>
  <si>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</si>
  <si>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</si>
  <si>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</si>
  <si>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</si>
  <si>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</si>
  <si>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</si>
  <si>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</si>
  <si>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</si>
  <si>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</si>
  <si>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</si>
  <si>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</si>
  <si>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</si>
  <si>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</si>
  <si>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</si>
  <si>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</si>
  <si>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</si>
  <si>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</si>
  <si>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</si>
  <si>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</si>
  <si>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</si>
  <si>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</si>
  <si>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</si>
  <si>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</si>
  <si>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</si>
  <si>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</si>
  <si>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</si>
  <si>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</si>
  <si>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</si>
  <si>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</si>
  <si>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</si>
  <si>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</si>
  <si>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</si>
  <si>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</si>
  <si>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</si>
  <si>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</si>
  <si>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{7e144fda-edeb-4333-b58d-b2a99cb47e8a}</t>
  </si>
  <si>
    <t>{00000000-0000-0000-0000-000000000000}</t>
  </si>
  <si>
    <t>/</t>
  </si>
  <si>
    <t>Zateplenie obvodového plášťa</t>
  </si>
  <si>
    <t>1</t>
  </si>
  <si>
    <t>{a68b645e-486f-4275-8434-2ecf10063233}</t>
  </si>
  <si>
    <t>Zateplenie strešného plášťa</t>
  </si>
  <si>
    <t>{6f143fd6-6ef6-43e4-ac28-3fb6e0cc7a12}</t>
  </si>
  <si>
    <t>Výmena otvorových výplní</t>
  </si>
  <si>
    <t>{5bf9d6fb-73e8-44cf-b5d7-e1cfe4225b74}</t>
  </si>
  <si>
    <t>Ostatné - oprávnený náklad</t>
  </si>
  <si>
    <t>{4ed23210-1a71-4c5f-a90d-081c1bf78c2d}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</si>
  <si>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</si>
  <si>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</si>
  <si>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</si>
  <si>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</si>
  <si>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</si>
  <si>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</si>
  <si>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</si>
  <si>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</si>
  <si>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</si>
  <si>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</si>
  <si>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</si>
  <si>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Zateplenie obvodového plášťa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</si>
  <si>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</si>
  <si>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</si>
  <si>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</si>
  <si>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</si>
  <si>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</si>
  <si>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</si>
  <si>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</si>
  <si>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</si>
  <si>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</si>
  <si>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</si>
  <si>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</si>
  <si>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</si>
  <si>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</si>
  <si>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</si>
  <si>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</si>
  <si>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</si>
  <si>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</si>
  <si>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</si>
  <si>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Dokončovacie práce - nátery</t>
  </si>
  <si>
    <t>HZS - Hodinové zúčtovacie sadzby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</si>
  <si>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</si>
  <si>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</si>
  <si>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</si>
  <si>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</si>
  <si>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</si>
  <si>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</si>
  <si>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</si>
  <si>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</si>
  <si>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</si>
  <si>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</si>
  <si>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</si>
  <si>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</si>
  <si>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</si>
  <si>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</si>
  <si>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</si>
  <si>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</si>
  <si>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</si>
  <si>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620991121</t>
  </si>
  <si>
    <t>Zakrývanie výplní vonkajších otvorov s rámami a zárubňami, zábradlí, oplechovania, atď. zhotovené z lešenia akýmkoľvek spôsobom</t>
  </si>
  <si>
    <t>m2</t>
  </si>
  <si>
    <t>4</t>
  </si>
  <si>
    <t>2</t>
  </si>
  <si>
    <t>-1892240272</t>
  </si>
  <si>
    <t>622422121</t>
  </si>
  <si>
    <t>Oprava vonkajších omietok vápenných a vápenocem. stupeň členitosti Ia II -10% štukových</t>
  </si>
  <si>
    <t>-18707380</t>
  </si>
  <si>
    <t>3</t>
  </si>
  <si>
    <t>622460121</t>
  </si>
  <si>
    <t>Príprava vonkajšieho podkladu stien penetráciou základnou</t>
  </si>
  <si>
    <t>1908558743</t>
  </si>
  <si>
    <t>622464221</t>
  </si>
  <si>
    <t xml:space="preserve">Vonkajšia omietka stien tenkovrstvová silikátová, hr. 1,5 mm </t>
  </si>
  <si>
    <t>1832058839</t>
  </si>
  <si>
    <t>5</t>
  </si>
  <si>
    <t>625251331</t>
  </si>
  <si>
    <t>Kontaktný zatepľovací systém hr. 40 mm - minerálne riešenie, vr. líšt</t>
  </si>
  <si>
    <t>-239819950</t>
  </si>
  <si>
    <t>6</t>
  </si>
  <si>
    <t>625251335</t>
  </si>
  <si>
    <t>Kontaktný zatepľovací systém hr. 80 mm - minerálne riešenie, vr. líšt</t>
  </si>
  <si>
    <t>-2119246228</t>
  </si>
  <si>
    <t>7</t>
  </si>
  <si>
    <t>625251340</t>
  </si>
  <si>
    <t>Kontaktný zatepľovací systém hr. 160 mm - minerálne riešenie, vr. líšt</t>
  </si>
  <si>
    <t>1980533478</t>
  </si>
  <si>
    <t>8</t>
  </si>
  <si>
    <t>625251372</t>
  </si>
  <si>
    <t>Kontaktný zatepľovací systém ostenia hr. 30 mm - minerálne riešenie, vr. líšt</t>
  </si>
  <si>
    <t>-592302005</t>
  </si>
  <si>
    <t>9</t>
  </si>
  <si>
    <t>625251386</t>
  </si>
  <si>
    <t>Kontaktný zatepľovací systém hr. 120 mm - riešenie pre sokel (XPS), vr. líšt</t>
  </si>
  <si>
    <t>-678836248</t>
  </si>
  <si>
    <t>10</t>
  </si>
  <si>
    <t>941941041</t>
  </si>
  <si>
    <t>Montáž lešenia ľahkého pracovného radového s podlahami šírky nad 1,00 do 1,20 m, výšky do 10 m</t>
  </si>
  <si>
    <t>-1912727217</t>
  </si>
  <si>
    <t>11</t>
  </si>
  <si>
    <t>941941295</t>
  </si>
  <si>
    <t>Príplatok za prvý a každý ďalší týždeň použitia lešenia ľahkého pracovného radového s podlahami šírky nad 1,00 do 1,20 m, výšky do 10 m</t>
  </si>
  <si>
    <t>-611114604</t>
  </si>
  <si>
    <t>12</t>
  </si>
  <si>
    <t>941941841</t>
  </si>
  <si>
    <t>Demontáž lešenia ľahkého pracovného radového s podlahami šírky nad 1,00 do 1,20 m, výšky do 10 m</t>
  </si>
  <si>
    <t>2141585965</t>
  </si>
  <si>
    <t>13</t>
  </si>
  <si>
    <t>944944103</t>
  </si>
  <si>
    <t>Ochranná sieť na boku lešenia</t>
  </si>
  <si>
    <t>1991765043</t>
  </si>
  <si>
    <t>14</t>
  </si>
  <si>
    <t>944944803</t>
  </si>
  <si>
    <t>Demontáž ochrannej siete na boku lešenia</t>
  </si>
  <si>
    <t>-1409264177</t>
  </si>
  <si>
    <t>15</t>
  </si>
  <si>
    <t>953947959</t>
  </si>
  <si>
    <t>Montáž hranatej mriežky</t>
  </si>
  <si>
    <t>ks</t>
  </si>
  <si>
    <t>1484643229</t>
  </si>
  <si>
    <t>16</t>
  </si>
  <si>
    <t>M</t>
  </si>
  <si>
    <t>5530000K4</t>
  </si>
  <si>
    <t>Nerezová mriežka 300x300 mm, sieťka proti hmyzu, koplet podľa PD pol.K4</t>
  </si>
  <si>
    <t>1337136492</t>
  </si>
  <si>
    <t>17</t>
  </si>
  <si>
    <t>978015221</t>
  </si>
  <si>
    <t>Otlčenie omietok vonkajších priečelí jednoduchých, s vyškriabaním škár, očistením muriva, v rozsahu do 10 %,  -0,00500t</t>
  </si>
  <si>
    <t>-1784372688</t>
  </si>
  <si>
    <t>18</t>
  </si>
  <si>
    <t>979011111</t>
  </si>
  <si>
    <t>Zvislá doprava sutiny a vybúraných hmôt za prvé podlažie nad alebo pod základným podlažím</t>
  </si>
  <si>
    <t>t</t>
  </si>
  <si>
    <t>-1195091135</t>
  </si>
  <si>
    <t>19</t>
  </si>
  <si>
    <t>979011121</t>
  </si>
  <si>
    <t>Zvislá doprava sutiny a vybúraných hmôt za každé ďalšie podlažie</t>
  </si>
  <si>
    <t>1643528295</t>
  </si>
  <si>
    <t>979081111</t>
  </si>
  <si>
    <t>Odvoz sutiny a vybúraných hmôt na skládku do 1 km</t>
  </si>
  <si>
    <t>200512220</t>
  </si>
  <si>
    <t>21</t>
  </si>
  <si>
    <t>979081121</t>
  </si>
  <si>
    <t>Odvoz sutiny a vybúraných hmôt na skládku za každý ďalší 1 km</t>
  </si>
  <si>
    <t>1995862698</t>
  </si>
  <si>
    <t>22</t>
  </si>
  <si>
    <t>979082111</t>
  </si>
  <si>
    <t>Vnútrostavenisková doprava sutiny a vybúraných hmôt do 10 m</t>
  </si>
  <si>
    <t>702057807</t>
  </si>
  <si>
    <t>23</t>
  </si>
  <si>
    <t>979082121</t>
  </si>
  <si>
    <t>Vnútrostavenisková doprava sutiny a vybúraných hmôt za každých ďalších 5 m</t>
  </si>
  <si>
    <t>-311109844</t>
  </si>
  <si>
    <t>24</t>
  </si>
  <si>
    <t>979089012</t>
  </si>
  <si>
    <t>Poplatok za skladovanie</t>
  </si>
  <si>
    <t>-1255829742</t>
  </si>
  <si>
    <t>25</t>
  </si>
  <si>
    <t>999281111</t>
  </si>
  <si>
    <t>Presun hmôt pre opravy a údržbu objektov vrátane vonkajších plášťov výšky do 25 m</t>
  </si>
  <si>
    <t>204675012</t>
  </si>
  <si>
    <t>26</t>
  </si>
  <si>
    <t>711112001</t>
  </si>
  <si>
    <t>Zhotovenie  izolácie proti zemnej vlhkosti zvislá penetračným náterom za studena</t>
  </si>
  <si>
    <t>201528124</t>
  </si>
  <si>
    <t>27</t>
  </si>
  <si>
    <t>1116315000</t>
  </si>
  <si>
    <t>Lak asfaltový ALP-PENETRAL v sudoch</t>
  </si>
  <si>
    <t>32</t>
  </si>
  <si>
    <t>-2131116992</t>
  </si>
  <si>
    <t>28</t>
  </si>
  <si>
    <t>711132107</t>
  </si>
  <si>
    <t>Zhotovenie izolácie proti zemnej vlhkosti nopovou fóloiu položenou voľne na ploche zvislej</t>
  </si>
  <si>
    <t>-346513147</t>
  </si>
  <si>
    <t>29</t>
  </si>
  <si>
    <t>628800064</t>
  </si>
  <si>
    <t>Nopová fólia</t>
  </si>
  <si>
    <t>-529138427</t>
  </si>
  <si>
    <t>30</t>
  </si>
  <si>
    <t>711142559</t>
  </si>
  <si>
    <t>Zhotovenie  izolácie proti zemnej vlhkosti a tlakovej vode zvislá NAIP pritavením</t>
  </si>
  <si>
    <t>-600408920</t>
  </si>
  <si>
    <t>31</t>
  </si>
  <si>
    <t>6283221000</t>
  </si>
  <si>
    <t>Asfaltovaný pás pre spodné vrstvy hydroizolačných systémov HYDROBIT V 60 S 35</t>
  </si>
  <si>
    <t>-1856074696</t>
  </si>
  <si>
    <t>998711202</t>
  </si>
  <si>
    <t>Presun hmôt pre izoláciu proti vode v objektoch výšky nad 6 do 12 m</t>
  </si>
  <si>
    <t>%</t>
  </si>
  <si>
    <t>-118564518</t>
  </si>
  <si>
    <t>33</t>
  </si>
  <si>
    <t>713132132</t>
  </si>
  <si>
    <t>Montáž tepelnej izolácie stien polystyrénom, celoplošným prilepením</t>
  </si>
  <si>
    <t>-966282538</t>
  </si>
  <si>
    <t>34</t>
  </si>
  <si>
    <t>2837650080</t>
  </si>
  <si>
    <t>Extrudovaný polystyrén - XPS hrúbka 140 mm</t>
  </si>
  <si>
    <t>1542077060</t>
  </si>
  <si>
    <t>35</t>
  </si>
  <si>
    <t>713132211</t>
  </si>
  <si>
    <t>Montáž tepelnej izolácie podzemných stien a základov xps celoplošným prilepením</t>
  </si>
  <si>
    <t>-87995648</t>
  </si>
  <si>
    <t>36</t>
  </si>
  <si>
    <t>2837650070</t>
  </si>
  <si>
    <t>Extrudovaný polystyrén - XPS hrúbka 120 mm</t>
  </si>
  <si>
    <t>945809511</t>
  </si>
  <si>
    <t>37</t>
  </si>
  <si>
    <t>998713202</t>
  </si>
  <si>
    <t>Presun hmôt pre izolácie tepelné v objektoch výšky nad 6 m do 12 m</t>
  </si>
  <si>
    <t>-889167059</t>
  </si>
  <si>
    <t>38</t>
  </si>
  <si>
    <t>762431305</t>
  </si>
  <si>
    <t>Obloženie stien z dosiek OSB skrutkovaných na zraz hr. dosky 22 mm</t>
  </si>
  <si>
    <t>1997487958</t>
  </si>
  <si>
    <t>39</t>
  </si>
  <si>
    <t>762595000</t>
  </si>
  <si>
    <t>Zakrytie kanálov - spojovacie a ochranné prostriedky - klince, skrutky</t>
  </si>
  <si>
    <t>m3</t>
  </si>
  <si>
    <t>-1193568718</t>
  </si>
  <si>
    <t>40</t>
  </si>
  <si>
    <t>998762202</t>
  </si>
  <si>
    <t>Presun hmôt pre konštrukcie tesárske v objektoch výšky do 12 m</t>
  </si>
  <si>
    <t>-315870682</t>
  </si>
  <si>
    <t>41</t>
  </si>
  <si>
    <t>764430709</t>
  </si>
  <si>
    <t>Oplechovanie ukončenie vetranej fasády z hliníkového farebného Al plechu, š. 70+65 mm</t>
  </si>
  <si>
    <t>m</t>
  </si>
  <si>
    <t>-1489076506</t>
  </si>
  <si>
    <t>42</t>
  </si>
  <si>
    <t>998764202</t>
  </si>
  <si>
    <t>Presun hmôt pre konštrukcie klampiarske v objektoch výšky nad 6 do 12 m</t>
  </si>
  <si>
    <t>-1149303493</t>
  </si>
  <si>
    <t>43</t>
  </si>
  <si>
    <t>766411100</t>
  </si>
  <si>
    <t>Montáž a dodávka fasádneho obkladu z cementovláknitých dosiek hr. 8 mm s povrchovou úpravou, komplet skladba podľa PD, pol.ZS6</t>
  </si>
  <si>
    <t>1787044639</t>
  </si>
  <si>
    <t>44</t>
  </si>
  <si>
    <t>998766202</t>
  </si>
  <si>
    <t>Presun hmot pre konštrukcie stolárske v objektoch výšky nad 6 do 12 m</t>
  </si>
  <si>
    <t>-2020086031</t>
  </si>
  <si>
    <t>45</t>
  </si>
  <si>
    <t>767584811</t>
  </si>
  <si>
    <t>Demontáž fasádnej mriežky,  -0,00100t</t>
  </si>
  <si>
    <t>1420605649</t>
  </si>
  <si>
    <t>46</t>
  </si>
  <si>
    <t>998767202</t>
  </si>
  <si>
    <t>Presun hmôt pre kovové stavebné doplnkové konštrukcie v objektoch výšky nad 6 do 12 m</t>
  </si>
  <si>
    <t>1532980941</t>
  </si>
  <si>
    <t>47</t>
  </si>
  <si>
    <t>783425150</t>
  </si>
  <si>
    <t>Nátery kov.potr.a armatúr syntetické potrubie do DN 100 mm dvojnásobné so základným náterom</t>
  </si>
  <si>
    <t>745432217</t>
  </si>
  <si>
    <t>48</t>
  </si>
  <si>
    <t>HZS000212</t>
  </si>
  <si>
    <t>Demontáž a opätovná montáž VZT jednotky po zateplení fasády</t>
  </si>
  <si>
    <t>hod</t>
  </si>
  <si>
    <t>512</t>
  </si>
  <si>
    <t>1020476135</t>
  </si>
  <si>
    <t>02 - Zateplenie strešného plášťa</t>
  </si>
  <si>
    <t xml:space="preserve">    3 - Zvislé a kompletné konštrukcie</t>
  </si>
  <si>
    <t xml:space="preserve">    712 - Izolácie striech</t>
  </si>
  <si>
    <t>311272124</t>
  </si>
  <si>
    <t>Murivo nosné (m3) z tvárnic YTONG hr. 300 mm P6-650 hladkých, na MVC a maltu YTONG (300x249x499)</t>
  </si>
  <si>
    <t>561456504</t>
  </si>
  <si>
    <t>962032631</t>
  </si>
  <si>
    <t>Búranie komínov. muriva z tehál nad strechou na akúkoľvek maltu x,  -1,63300t</t>
  </si>
  <si>
    <t>1772044369</t>
  </si>
  <si>
    <t>1182698671</t>
  </si>
  <si>
    <t>-457495058</t>
  </si>
  <si>
    <t>963835504</t>
  </si>
  <si>
    <t>688836480</t>
  </si>
  <si>
    <t>-877902134</t>
  </si>
  <si>
    <t>-829788547</t>
  </si>
  <si>
    <t>-370830297</t>
  </si>
  <si>
    <t>712290010</t>
  </si>
  <si>
    <t xml:space="preserve">Zhotovenie parozábrany pre strechy ploché do 10° </t>
  </si>
  <si>
    <t>683607206</t>
  </si>
  <si>
    <t>283299019</t>
  </si>
  <si>
    <t>Parozábrana, vr. pások</t>
  </si>
  <si>
    <t>557893526</t>
  </si>
  <si>
    <t>712370040</t>
  </si>
  <si>
    <t>Povlaková TPO krytina striech plochých, hr. 1,5 mm + geotextília 300g/m2, komplet systém</t>
  </si>
  <si>
    <t>1115673134</t>
  </si>
  <si>
    <t>712991040</t>
  </si>
  <si>
    <t>Montáž podkladnej konštrukcie z OSB dosiek atike šírky 411 - 620 mm pod klampiarske konštrukcie</t>
  </si>
  <si>
    <t>948004504</t>
  </si>
  <si>
    <t>6072624800</t>
  </si>
  <si>
    <t>Doska OSB 3 hr. 22 mm, vr. kotvenia</t>
  </si>
  <si>
    <t>394775858</t>
  </si>
  <si>
    <t>998712202</t>
  </si>
  <si>
    <t>Presun hmôt pre izoláciu povlakovej krytiny v objektoch výšky nad 6 do 12 m</t>
  </si>
  <si>
    <t>1431212453</t>
  </si>
  <si>
    <t>717525977</t>
  </si>
  <si>
    <t>2837650040</t>
  </si>
  <si>
    <t>Extrudovaný polystyrén - XPS hrúbka 60 mm</t>
  </si>
  <si>
    <t>750973355</t>
  </si>
  <si>
    <t>-2083269641</t>
  </si>
  <si>
    <t>713141155</t>
  </si>
  <si>
    <t>Montáž TI striech plochých do 10° minerálnou vlnou, rozloženej v jednej vrstve, prikotvením</t>
  </si>
  <si>
    <t>1126087042</t>
  </si>
  <si>
    <t>631415359</t>
  </si>
  <si>
    <t>Tepelná izolácia pre pochôdznu plochú strechu, minerálna izolácia - doska hr. 80 mm</t>
  </si>
  <si>
    <t>972988758</t>
  </si>
  <si>
    <t>713141250</t>
  </si>
  <si>
    <t>Montáž tepelnej izolácie striech plochých do 10° minerálnou vlnou, dvojvrstvová kladenými voľne</t>
  </si>
  <si>
    <t>1591233496</t>
  </si>
  <si>
    <t>631415360</t>
  </si>
  <si>
    <t>Tepelná izolácia pre pochôdznu plochú strechu, minerálna izolácia - doska hr. 100 mm</t>
  </si>
  <si>
    <t>217576537</t>
  </si>
  <si>
    <t>631415361</t>
  </si>
  <si>
    <t>Tepelná izolácia pre pochôdznu plochú strechu, minerálna izolácia - doska hr. 120 mm</t>
  </si>
  <si>
    <t>-1647306907</t>
  </si>
  <si>
    <t>713142250</t>
  </si>
  <si>
    <t>Montáž tepelnej izolácie striech plochých do 10° polystyrénom, dvojvrstvová kladenými voľne</t>
  </si>
  <si>
    <t>386845243</t>
  </si>
  <si>
    <t>2837653448</t>
  </si>
  <si>
    <t>EPS 150S penový polystyrén hrúbka 220 mm</t>
  </si>
  <si>
    <t>5242804</t>
  </si>
  <si>
    <t>2837650060</t>
  </si>
  <si>
    <t>Extrudovaný polystyrén - XPS hrúbka 100 mm</t>
  </si>
  <si>
    <t>-2089680448</t>
  </si>
  <si>
    <t>713144090</t>
  </si>
  <si>
    <t>Montáž tepelnej izolácie na atiku z XPS prikotvením</t>
  </si>
  <si>
    <t>-1676162535</t>
  </si>
  <si>
    <t>-673365118</t>
  </si>
  <si>
    <t>762332110</t>
  </si>
  <si>
    <t>Montáž viazaných konštrukcií krovov striech z reziva priemernej plochy do 120 cm2</t>
  </si>
  <si>
    <t>-1466615428</t>
  </si>
  <si>
    <t>605151181</t>
  </si>
  <si>
    <t>Hranol mäkké rezivo</t>
  </si>
  <si>
    <t>1758982548</t>
  </si>
  <si>
    <t>762341001</t>
  </si>
  <si>
    <t>Montáž debnenia jednoduchých striech, drevotrieskovými OSB doskami na zráz</t>
  </si>
  <si>
    <t>-1318763379</t>
  </si>
  <si>
    <t>607262481</t>
  </si>
  <si>
    <t>Doska OSB 3 hr. 22 mm</t>
  </si>
  <si>
    <t>-1385694275</t>
  </si>
  <si>
    <t>762395000</t>
  </si>
  <si>
    <t>Spojovacie prostriedky pre viazané konštrukcie krovov, debnenie a laťovanie, nadstrešné konštr., spádové kliny - svorky, dosky, klince, pásová oceľ, vruty</t>
  </si>
  <si>
    <t>1184326041</t>
  </si>
  <si>
    <t>1938594124</t>
  </si>
  <si>
    <t>764317800</t>
  </si>
  <si>
    <t>Demontáž krytiny hladkej strešnej železobetónových dosiek,  -0,00742t</t>
  </si>
  <si>
    <t>-1146178836</t>
  </si>
  <si>
    <t>764322830</t>
  </si>
  <si>
    <t>Demontáž odkvapov na strechách s tvrdou krytinou bez podkladového plechu do 30° rš 400 mm,  -0,00320t</t>
  </si>
  <si>
    <t>83337221</t>
  </si>
  <si>
    <t>764351810</t>
  </si>
  <si>
    <t>Demontáž žľabov pododkvap. štvorhranných rovných, oblúkových, do 30° rš 250 a 330 mm,  -0,00347t</t>
  </si>
  <si>
    <t>-1210143116</t>
  </si>
  <si>
    <t>764352413</t>
  </si>
  <si>
    <t>Žľaby z hliníkového Al plechu, pododkvapové polkruhové r.š. 330 mm</t>
  </si>
  <si>
    <t>1656977074</t>
  </si>
  <si>
    <t>764352466</t>
  </si>
  <si>
    <t>Kotlík kónický z hliníkového Al plechu, pre rúry s priemerom do 150 mm</t>
  </si>
  <si>
    <t>753997803</t>
  </si>
  <si>
    <t>764352512</t>
  </si>
  <si>
    <t>Zvodové rúry z hliníkového Al plechu, kruhové priemer 100 mm</t>
  </si>
  <si>
    <t>-1208593435</t>
  </si>
  <si>
    <t>764359810</t>
  </si>
  <si>
    <t>Demontáž kotlíka kónického, so sklonom žľabu do 30st.,  -0,00110t</t>
  </si>
  <si>
    <t>-1786605717</t>
  </si>
  <si>
    <t>764430750</t>
  </si>
  <si>
    <t>Oplechovanie muriva a atík z hliníkového farebného Al plechu, vrátane rohov r.š. 570 mm</t>
  </si>
  <si>
    <t>-453120198</t>
  </si>
  <si>
    <t>764430760</t>
  </si>
  <si>
    <t>Oplechovanie muriva a atík z hliníkového farebného Al plechu, vrátane rohov r.š. 670 mm</t>
  </si>
  <si>
    <t>1404537870</t>
  </si>
  <si>
    <t>764430840</t>
  </si>
  <si>
    <t>Demontáž oplechovania múrov a nadmuroviek rš od 330 do 500 mm,  -0,00230t</t>
  </si>
  <si>
    <t>120525149</t>
  </si>
  <si>
    <t>764453842</t>
  </si>
  <si>
    <t>Demontáž odpadového kolena horného dvojitého 75 mm 100 mm,  -0,00210t</t>
  </si>
  <si>
    <t>-994247732</t>
  </si>
  <si>
    <t>764454801</t>
  </si>
  <si>
    <t>Demontáž odpadových rúr kruhových, s priemerom 75 a 100 mm,  -0,00226t</t>
  </si>
  <si>
    <t>-213670466</t>
  </si>
  <si>
    <t>764456852</t>
  </si>
  <si>
    <t>Demontáž odpadového kolena výtokového kruhového, s priemerom 75 a 100 mm,  -0,00069t</t>
  </si>
  <si>
    <t>-972190337</t>
  </si>
  <si>
    <t>519490844</t>
  </si>
  <si>
    <t>49</t>
  </si>
  <si>
    <t>783782203</t>
  </si>
  <si>
    <t>Nátery tesárskych konštrukcií povrchová impregnácia Bochemitom QB</t>
  </si>
  <si>
    <t>1601393921</t>
  </si>
  <si>
    <t>03 - Výmena otvorových výplní</t>
  </si>
  <si>
    <t>612425931</t>
  </si>
  <si>
    <t>Omietka vápenná vnútorného ostenia okenného alebo dverného štuková</t>
  </si>
  <si>
    <t>-429863141</t>
  </si>
  <si>
    <t>612481119</t>
  </si>
  <si>
    <t>Potiahnutie vnútorných stien sklotextílnou mriežkou s celoplošným prilepením</t>
  </si>
  <si>
    <t>-1570421830</t>
  </si>
  <si>
    <t>968061112</t>
  </si>
  <si>
    <t>Vyvesenie dreveného okenného krídla do suti plochy do 1, 5 m2, -0,01200t</t>
  </si>
  <si>
    <t>-1861418307</t>
  </si>
  <si>
    <t>968061113</t>
  </si>
  <si>
    <t>Vyvesenie dreveného okenného krídla do suti plochy nad 1, 5 m2, -0,01600t</t>
  </si>
  <si>
    <t>1035217196</t>
  </si>
  <si>
    <t>968061125</t>
  </si>
  <si>
    <t>Vyvesenie dreveného dverného krídla do suti plochy do 2 m2, -0,02400t</t>
  </si>
  <si>
    <t>-2109987703</t>
  </si>
  <si>
    <t>968061126</t>
  </si>
  <si>
    <t>Vyvesenie dreveného dverného krídla do suti plochy nad 2 m2, -0,02700t</t>
  </si>
  <si>
    <t>1066676600</t>
  </si>
  <si>
    <t>968062354</t>
  </si>
  <si>
    <t>Vybúranie drevených rámov okien dvojitých alebo zdvojených, plochy do 1 m2,  -0,07500t</t>
  </si>
  <si>
    <t>846552506</t>
  </si>
  <si>
    <t>968062355</t>
  </si>
  <si>
    <t>Vybúranie drevených rámov okien dvojitých alebo zdvojených, plochy do 2 m2,  -0,06200t</t>
  </si>
  <si>
    <t>-311195682</t>
  </si>
  <si>
    <t>968062356</t>
  </si>
  <si>
    <t>Vybúranie drevených rámov okien dvojitých alebo zdvojených, plochy do 4 m2,  -0,05400t</t>
  </si>
  <si>
    <t>-666533494</t>
  </si>
  <si>
    <t>968062455</t>
  </si>
  <si>
    <t>Vybúranie drevených dverových zárubní plochy do 2 m2,  -0,08800t</t>
  </si>
  <si>
    <t>-1295541105</t>
  </si>
  <si>
    <t>968062456</t>
  </si>
  <si>
    <t>Vybúranie drevených dverových zárubní plochy nad 2 m2,  -0,06700t</t>
  </si>
  <si>
    <t>658005572</t>
  </si>
  <si>
    <t>968071126</t>
  </si>
  <si>
    <t>Vyvesenie kovového dverného krídla do suti plochy nad 2 m2</t>
  </si>
  <si>
    <t>-2019664461</t>
  </si>
  <si>
    <t>968072456</t>
  </si>
  <si>
    <t>Vybúranie kovových dverových zárubní plochy nad 2 m2,  -0,06300t</t>
  </si>
  <si>
    <t>1388478293</t>
  </si>
  <si>
    <t>243950158</t>
  </si>
  <si>
    <t>-948064729</t>
  </si>
  <si>
    <t>-2116243497</t>
  </si>
  <si>
    <t>806681747</t>
  </si>
  <si>
    <t>392440540</t>
  </si>
  <si>
    <t>935462375</t>
  </si>
  <si>
    <t>-228306849</t>
  </si>
  <si>
    <t>764410730</t>
  </si>
  <si>
    <t>Oplechovanie parapetov z hliníkového farebného Al plechu, vrátane rohov do r.š. 200 mm</t>
  </si>
  <si>
    <t>1537658147</t>
  </si>
  <si>
    <t>764410850</t>
  </si>
  <si>
    <t>Demontáž oplechovania parapetov rš od 100 do 330 mm,  -0,00135t</t>
  </si>
  <si>
    <t>1461470374</t>
  </si>
  <si>
    <t>1924920209</t>
  </si>
  <si>
    <t>766621400</t>
  </si>
  <si>
    <t>Montáž plastových výplní otvorov s hydroizolačnými ISO páskami (exteriérová a interiérová), vr. montáže parepetov vnútorných a vonkajších</t>
  </si>
  <si>
    <t>-608803595</t>
  </si>
  <si>
    <t>611000PL1</t>
  </si>
  <si>
    <t>Plastové šedé okno 2kr. sklopné 1700x560 mm, komplet podľa PD, pol.PL1</t>
  </si>
  <si>
    <t>kus</t>
  </si>
  <si>
    <t>-848590352</t>
  </si>
  <si>
    <t>611000PL2</t>
  </si>
  <si>
    <t>Plastové šedé okno 1kr. pevné s plnou výplňou 1700x560 mm, komplet podľa PD, pol.PL2</t>
  </si>
  <si>
    <t>-2036320925</t>
  </si>
  <si>
    <t>611000PL3</t>
  </si>
  <si>
    <t>Plastové šedé okno 2kr. sklopné 1700x560 mm, komplet podľa PD, pol.PL3</t>
  </si>
  <si>
    <t>-1370052004</t>
  </si>
  <si>
    <t>611000PL4</t>
  </si>
  <si>
    <t>Plastové šedé okno 1kr. otváravosklopné 870x1460 mm, komplet podľa PD, pol.PL4</t>
  </si>
  <si>
    <t>-1901811213</t>
  </si>
  <si>
    <t>611000PL5</t>
  </si>
  <si>
    <t>Plastové šedé okno 1kr. otváravosklopné 870x1300 mm, komplet podľa PD, pol.PL5</t>
  </si>
  <si>
    <t>689622208</t>
  </si>
  <si>
    <t>611000PL6</t>
  </si>
  <si>
    <t>Plastové šedé okno 2kr. otváravé+otváravosklopné 2070x1300 mm, komplet podľa PD, pol.PL6</t>
  </si>
  <si>
    <t>562218147</t>
  </si>
  <si>
    <t>611000PL7</t>
  </si>
  <si>
    <t>Plastové šedé okno 1kr. otváravosklopné 870x1300 mm, komplet podľa PD, pol.PL7</t>
  </si>
  <si>
    <t>74337041</t>
  </si>
  <si>
    <t>611000PL8</t>
  </si>
  <si>
    <t>Plastové šedé okno 2kr. otváravé+otváravosklopné 2080x1750 mm, komplet podľa PD, pol.PL8</t>
  </si>
  <si>
    <t>294594534</t>
  </si>
  <si>
    <t>611000PL9</t>
  </si>
  <si>
    <t>Plastové šedé okno 1kr. otváravosklopné 790x1290 mm, komplet podľa PD, pol.PL9</t>
  </si>
  <si>
    <t>-1662953766</t>
  </si>
  <si>
    <t>61100PL10</t>
  </si>
  <si>
    <t>Plastové šedé okno 1kr. sklopné 820x620 mm, komplet podľa PD, pol.PL10</t>
  </si>
  <si>
    <t>-1137630719</t>
  </si>
  <si>
    <t>61100PL11</t>
  </si>
  <si>
    <t>Plastové šedé okno 1kr. otváravosklopné 1040x990 mm, komplet podľa PD, pol.PL11</t>
  </si>
  <si>
    <t>642126856</t>
  </si>
  <si>
    <t>61100PL12</t>
  </si>
  <si>
    <t>Plastové šedé okno 2kr. otváravo+otváravosklopné 1470x1470 mm, komplet podľa PD, pol.PL12</t>
  </si>
  <si>
    <t>266912427</t>
  </si>
  <si>
    <t>61100PL13</t>
  </si>
  <si>
    <t>Plastové šedé okno 1kr. otváravosklopné 870x1750 mm, komplet podľa PD, pol.PL13</t>
  </si>
  <si>
    <t>1886437613</t>
  </si>
  <si>
    <t>61100PL14</t>
  </si>
  <si>
    <t>Plastové šedé dvere 1kr. 800x2020 mm, komplet podľa PD, pol.PL14</t>
  </si>
  <si>
    <t>1459432021</t>
  </si>
  <si>
    <t>61100PL15</t>
  </si>
  <si>
    <t>Plastové šedé okno 1kr. otváravosklopné 900x2080 mm, komplet podľa PD, pol.PL15</t>
  </si>
  <si>
    <t>-1101927671</t>
  </si>
  <si>
    <t>61100PL16</t>
  </si>
  <si>
    <t>Plastové šedé dvere 2kr. 1450x2200 mm, komplet podľa PD, pol.PL16</t>
  </si>
  <si>
    <t>1163970858</t>
  </si>
  <si>
    <t>6110000P1</t>
  </si>
  <si>
    <t>Vnútorná parapetná doska š. 250 mm</t>
  </si>
  <si>
    <t>-750264367</t>
  </si>
  <si>
    <t>6110000P2</t>
  </si>
  <si>
    <t>Vnútorná parapetná doska š. 310 mm</t>
  </si>
  <si>
    <t>1774101516</t>
  </si>
  <si>
    <t>6110000P3</t>
  </si>
  <si>
    <t>Vnútorná parapetná doska š. 340 mm</t>
  </si>
  <si>
    <t>-1961587043</t>
  </si>
  <si>
    <t>6110000P4</t>
  </si>
  <si>
    <t>Vnútorná parapetná doska š. 410 mm</t>
  </si>
  <si>
    <t>1790735683</t>
  </si>
  <si>
    <t>6110000P8</t>
  </si>
  <si>
    <t>Vnútorná parapetná doska š. 560 mm</t>
  </si>
  <si>
    <t>-944469965</t>
  </si>
  <si>
    <t>766694989</t>
  </si>
  <si>
    <t>Demontáž vnútornej parapetnej dosky</t>
  </si>
  <si>
    <t>668829698</t>
  </si>
  <si>
    <t>-1061820523</t>
  </si>
  <si>
    <t>767111100</t>
  </si>
  <si>
    <t>Montáž výplní otvorov z AL profilov</t>
  </si>
  <si>
    <t>-1515407362</t>
  </si>
  <si>
    <t>553010AL1</t>
  </si>
  <si>
    <t>AL stena 3970x3010 mm, 2kr. dvere 1600x2150 mm, trojsklo, komplet podľa PD, pol. AL1</t>
  </si>
  <si>
    <t>2038917019</t>
  </si>
  <si>
    <t>50</t>
  </si>
  <si>
    <t>553010AL2</t>
  </si>
  <si>
    <t>AL 2kr. dvere 1440x2180 mm, trojsklo, komplet podľa PD, pol. AL2</t>
  </si>
  <si>
    <t>-1223738558</t>
  </si>
  <si>
    <t>51</t>
  </si>
  <si>
    <t>1068624260</t>
  </si>
  <si>
    <t>52</t>
  </si>
  <si>
    <t>783894322</t>
  </si>
  <si>
    <t>Náter farbami ekologickými riediteľnými vodou univerzálnym stien dvojnásobný</t>
  </si>
  <si>
    <t>2139938152</t>
  </si>
  <si>
    <t xml:space="preserve">    1 - Zemné práce</t>
  </si>
  <si>
    <t xml:space="preserve">    4 - Vodorovné konštrukcie</t>
  </si>
  <si>
    <t xml:space="preserve">    5 - Komunikácie</t>
  </si>
  <si>
    <t xml:space="preserve">    763 - Konštrukcie - drevostavby</t>
  </si>
  <si>
    <t>113106612</t>
  </si>
  <si>
    <t>Rozoberanie zámkovej dlažby všetkých druhov v ploche nad 20 m2,  -0,26000t</t>
  </si>
  <si>
    <t>-2094106950</t>
  </si>
  <si>
    <t>113107131</t>
  </si>
  <si>
    <t>Odstránenie krytu v ploche do 200 m2 z betónu prostého, hr. vrstvy do 150 mm,  -0,22500t</t>
  </si>
  <si>
    <t>-1023201200</t>
  </si>
  <si>
    <t>113307111</t>
  </si>
  <si>
    <t>Odstránenie podkladu v ploche do 200m2 z kameniva ťaženého, hr. do 100mm,  -0,16000t</t>
  </si>
  <si>
    <t>299916549</t>
  </si>
  <si>
    <t>132211101</t>
  </si>
  <si>
    <t>Hĺbenie rýh šírky do 600 mm v  hornine tr.3 súdržných - ručným náradím</t>
  </si>
  <si>
    <t>276156338</t>
  </si>
  <si>
    <t>162501102</t>
  </si>
  <si>
    <t xml:space="preserve">Vodorovné premiestnenie výkopku po spevnenej ceste z horniny tr.1-4, do 100 m3 na vzdialenosť do 3000 m </t>
  </si>
  <si>
    <t>1435505492</t>
  </si>
  <si>
    <t>162501105</t>
  </si>
  <si>
    <t>Vodorovné premiestnenie výkopku po spevnenej ceste z horniny tr.1-4, do 100 m3, príplatok k cene za každých ďalšich a začatých 1000 m</t>
  </si>
  <si>
    <t>-171146211</t>
  </si>
  <si>
    <t>171209002</t>
  </si>
  <si>
    <t>-1811936740</t>
  </si>
  <si>
    <t>174101001</t>
  </si>
  <si>
    <t>Zásyp sypaninou so zhutnením jám, šachiet, rýh, zárezov alebo okolo objektov do 100 m3</t>
  </si>
  <si>
    <t>-739780691</t>
  </si>
  <si>
    <t>310235241</t>
  </si>
  <si>
    <t>Zamurovanie otvoru s plochou do 0,0225m2 v murive nadzákladného tehlami do 300mm</t>
  </si>
  <si>
    <t>484379643</t>
  </si>
  <si>
    <t>310236241</t>
  </si>
  <si>
    <t>Zamurovanie otvoru s plochou do 0,09m2 v murive nadzákladného tehlami do 300mm</t>
  </si>
  <si>
    <t>-751168642</t>
  </si>
  <si>
    <t>310236261</t>
  </si>
  <si>
    <t>Zamurovanie otvoru s plochou nad 0.0225 do 0,09 m2 v murive nadzákladného tehlami nad 450 do 600 mm</t>
  </si>
  <si>
    <t>-568071418</t>
  </si>
  <si>
    <t>310237251</t>
  </si>
  <si>
    <t>Zamurovanie otvoru s plochou nad 0,09 do 0.25 m2 v murive nadzákladného tehlami nad 300 do 450 mm</t>
  </si>
  <si>
    <t>1457333204</t>
  </si>
  <si>
    <t>310237261</t>
  </si>
  <si>
    <t>Zamurovanie otvoru s plochou nad 0,09 do 0.25 m2 v murive nadzákladného tehlami nad 450 do 600 mm</t>
  </si>
  <si>
    <t>208983745</t>
  </si>
  <si>
    <t>310238211</t>
  </si>
  <si>
    <t>Zamurovanie otvoru s plochou nad 0.25 do 1m2 v murive nadzákladného tehlami na maltu vápennocementovú</t>
  </si>
  <si>
    <t>-846627481</t>
  </si>
  <si>
    <t>411387531</t>
  </si>
  <si>
    <t>Zabetónov. otvoru s plochou do 0, 25 m2, v stropoch zo železobetónu a tvárnicových a v klenbách</t>
  </si>
  <si>
    <t>-1047833445</t>
  </si>
  <si>
    <t>411388531</t>
  </si>
  <si>
    <t>Zabetónov. otvoru s plochou 0, 25-1,00 m2, v stropoch zo železobetónu a tvárnicových a v klenbách</t>
  </si>
  <si>
    <t>-883700981</t>
  </si>
  <si>
    <t>430321313</t>
  </si>
  <si>
    <t>Schodiskové konštrukcie, betón železový tr. C 16/20</t>
  </si>
  <si>
    <t>-521724336</t>
  </si>
  <si>
    <t>431351121</t>
  </si>
  <si>
    <t>Debnenie do 4 m výšky - podest a podstupňových dosiek pôdorysne priamočiarych zhotovenie</t>
  </si>
  <si>
    <t>-2134804946</t>
  </si>
  <si>
    <t>431351122</t>
  </si>
  <si>
    <t>Debnenie do 4 m výšky - podest a podstupňových dosiek pôdorysne priamočiarych odstránenie</t>
  </si>
  <si>
    <t>-520055662</t>
  </si>
  <si>
    <t>564251111</t>
  </si>
  <si>
    <t>Podklad alebo podsyp zo štrkopiesku s rozprestretím, vlhčením a zhutnením, po zhutnení hr. 150 mm</t>
  </si>
  <si>
    <t>2101245805</t>
  </si>
  <si>
    <t>564851111</t>
  </si>
  <si>
    <t>Podklad zo štrkodrviny s rozprestretím a zhutnením, po zhutnení hr. 150 mm</t>
  </si>
  <si>
    <t>825540201</t>
  </si>
  <si>
    <t>596911212</t>
  </si>
  <si>
    <t>Kladenie zámkovej dlažby  hr. 8 cm pre peších nad 20 m2 so zriadením lôžka z kameniva hr. 4 cm</t>
  </si>
  <si>
    <t>567075306</t>
  </si>
  <si>
    <t>612401391</t>
  </si>
  <si>
    <t>Omietka jednotlivých malých plôch vnútorných stien akoukoľvek maltou nad 0, 25 do 1 m2</t>
  </si>
  <si>
    <t>197622563</t>
  </si>
  <si>
    <t>-1559264409</t>
  </si>
  <si>
    <t>631571004</t>
  </si>
  <si>
    <t>Okapový chodník z riečneho kameniva fr. 32-63 mm</t>
  </si>
  <si>
    <t>1884364859</t>
  </si>
  <si>
    <t>916561111</t>
  </si>
  <si>
    <t>Osadenie záhonového alebo parkového obrubníka betón., do lôžka z bet. pros. tr. C 12/15 s bočnou oporou</t>
  </si>
  <si>
    <t>906285154</t>
  </si>
  <si>
    <t>5921954660</t>
  </si>
  <si>
    <t>Obrubník parkový 100x20x5 cm, sivý</t>
  </si>
  <si>
    <t>247573633</t>
  </si>
  <si>
    <t>941955003</t>
  </si>
  <si>
    <t>Lešenie ľahké pracovné pomocné s výškou lešeňovej podlahy nad 1,90 do 2,50 m</t>
  </si>
  <si>
    <t>-974194431</t>
  </si>
  <si>
    <t>941955004</t>
  </si>
  <si>
    <t>Lešenie ľahké pracovné pomocné s výškou lešeňovej podlahy nad 2,50 do 3,5 m</t>
  </si>
  <si>
    <t>375397406</t>
  </si>
  <si>
    <t>959941131</t>
  </si>
  <si>
    <t>Chemická kotva s kotevným svorníkom tesnená chemickou ampulkou do betónu, ŽB, kameňa, s vyvŕtaním otvoru M16/20/165 mm</t>
  </si>
  <si>
    <t>2008866260</t>
  </si>
  <si>
    <t>962081141</t>
  </si>
  <si>
    <t>Búranie muriva priečok zo sklenených tvárnic, hr. do 150 mm,  -0,08200t</t>
  </si>
  <si>
    <t>-962173328</t>
  </si>
  <si>
    <t>971033241</t>
  </si>
  <si>
    <t>Vybúranie otvoru v murive tehl. plochy do 0, 0225 m2 hr.do 300 mm,  -0,00800t</t>
  </si>
  <si>
    <t>746057622</t>
  </si>
  <si>
    <t>971033361</t>
  </si>
  <si>
    <t>Vybúranie otvoru v murive tehl. plochy do 0, 09 m2 hr.do 600 mm,  -0,10500t</t>
  </si>
  <si>
    <t>1838242858</t>
  </si>
  <si>
    <t>971033451</t>
  </si>
  <si>
    <t>Vybúranie otvoru v murive tehl. plochy do 0, 25 m2 hr.do 450 mm,  -0,21900t</t>
  </si>
  <si>
    <t>290052893</t>
  </si>
  <si>
    <t>971033461</t>
  </si>
  <si>
    <t>Vybúranie otvoru v murive tehl. plochy do 0, 25 m2 hr.do 600 mm,  -0,29200t</t>
  </si>
  <si>
    <t>2043182030</t>
  </si>
  <si>
    <t>971036007</t>
  </si>
  <si>
    <t>Jadrové vrty diamantovými korunkami do D 80 mm do stien - murivo tehlové -0,00008t</t>
  </si>
  <si>
    <t>cm</t>
  </si>
  <si>
    <t>1236307535</t>
  </si>
  <si>
    <t>972054341</t>
  </si>
  <si>
    <t>Vybúranie otvoru v stropoch a klenbách železob. plochy do 0, 25 m2, hr.nad 120 mm,  -0,09000t</t>
  </si>
  <si>
    <t>-1802942833</t>
  </si>
  <si>
    <t>972054491</t>
  </si>
  <si>
    <t>Vybúranie otvoru v stropoch a klenbách železob. plochy do 1 m2, hr.nad 120 mm,  -2,40000t</t>
  </si>
  <si>
    <t>1448246351</t>
  </si>
  <si>
    <t>972056007</t>
  </si>
  <si>
    <t>Jadrové vrty diamantovými korunkami do D 80 mm do stropov - železobetónových -0,00012t</t>
  </si>
  <si>
    <t>379442887</t>
  </si>
  <si>
    <t>972056015</t>
  </si>
  <si>
    <t>Jadrové vrty diamantovými korunkami do D 160 mm do stropov - železobetónových -0,00048t</t>
  </si>
  <si>
    <t>265984568</t>
  </si>
  <si>
    <t>975043121</t>
  </si>
  <si>
    <t>Jednoradové podchyt. stropov pre osadenie nosníkov do v. 3, 50 m a jeho zaťaženia 750-1000 kg/m</t>
  </si>
  <si>
    <t>413066494</t>
  </si>
  <si>
    <t>336069342</t>
  </si>
  <si>
    <t>-1416059591</t>
  </si>
  <si>
    <t>-952378144</t>
  </si>
  <si>
    <t>561105815</t>
  </si>
  <si>
    <t>-1864101352</t>
  </si>
  <si>
    <t>1942776458</t>
  </si>
  <si>
    <t>863296434</t>
  </si>
  <si>
    <t>1368125842</t>
  </si>
  <si>
    <t>711131102</t>
  </si>
  <si>
    <t>Zhotovenie geotextílie alebo tkaniny na plochu vodorovnú</t>
  </si>
  <si>
    <t>-1947063705</t>
  </si>
  <si>
    <t>6936651300</t>
  </si>
  <si>
    <t>Geotextília netkaná polypropylénová 300 g/m2</t>
  </si>
  <si>
    <t>2092498831</t>
  </si>
  <si>
    <t>-1565969102</t>
  </si>
  <si>
    <t>53</t>
  </si>
  <si>
    <t>713000012</t>
  </si>
  <si>
    <t>Odstránenie tepelnej izolácie stropov kladenej voľne z polystyrénu hr. do 10 cm -0,00198t</t>
  </si>
  <si>
    <t>72521376</t>
  </si>
  <si>
    <t>54</t>
  </si>
  <si>
    <t>-509383501</t>
  </si>
  <si>
    <t>55</t>
  </si>
  <si>
    <t>763120009</t>
  </si>
  <si>
    <t>Obklad rozvodov, jednoduché opláštenie, doska RB 12,5 mm</t>
  </si>
  <si>
    <t>-1068047750</t>
  </si>
  <si>
    <t>56</t>
  </si>
  <si>
    <t>763138220</t>
  </si>
  <si>
    <t>Podhľad SDK Rigips RB 12.5 mm závesný, dvojúrovňová oceľová podkonštrukcia CD</t>
  </si>
  <si>
    <t>-567213918</t>
  </si>
  <si>
    <t>57</t>
  </si>
  <si>
    <t>763138250</t>
  </si>
  <si>
    <t>Protipožiarny podhľad SDK Rigips RF 15 mm ( El30) záves Nonius, dvojúrovňová oceľová podkonštrukcia CD</t>
  </si>
  <si>
    <t>719118108</t>
  </si>
  <si>
    <t>58</t>
  </si>
  <si>
    <t>763138276</t>
  </si>
  <si>
    <t>Akustický podhľad SDK Rigips Gyptone Big, doska Big Sixto 65</t>
  </si>
  <si>
    <t>-1578443043</t>
  </si>
  <si>
    <t>59</t>
  </si>
  <si>
    <t>998763403</t>
  </si>
  <si>
    <t>Presun hmôt pre sádrokartónové konštrukcie v stavbách(objektoch )výšky od 7 do 24 m</t>
  </si>
  <si>
    <t>-2143092967</t>
  </si>
  <si>
    <t>60</t>
  </si>
  <si>
    <t>766421811</t>
  </si>
  <si>
    <t>Demontáž obloženia podhľadu, veľkosti do 1,5 m2,  -0,02400t</t>
  </si>
  <si>
    <t>-292578349</t>
  </si>
  <si>
    <t>61</t>
  </si>
  <si>
    <t>766421822</t>
  </si>
  <si>
    <t>Demontáž obloženia podhľadu, podkladových roštov,  -0,00800t</t>
  </si>
  <si>
    <t>-1230102330</t>
  </si>
  <si>
    <t>62</t>
  </si>
  <si>
    <t>-1238666815</t>
  </si>
  <si>
    <t>63</t>
  </si>
  <si>
    <t>767995103</t>
  </si>
  <si>
    <t>Montáž ostatných atypických kovových stavebných doplnkových konštrukcií nad 10 do 20 kg</t>
  </si>
  <si>
    <t>kg</t>
  </si>
  <si>
    <t>1746789187</t>
  </si>
  <si>
    <t>64</t>
  </si>
  <si>
    <t>55300001</t>
  </si>
  <si>
    <t>Oceľový nosník I180, vr. platní pre podchytávanie stropu</t>
  </si>
  <si>
    <t>-703983214</t>
  </si>
  <si>
    <t>65</t>
  </si>
  <si>
    <t>-344224110</t>
  </si>
  <si>
    <t>66</t>
  </si>
  <si>
    <t>783271001</t>
  </si>
  <si>
    <t>Nátery kov.stav.doplnk.konštr. polyuretánové jednonásobné 2x s emailovaním</t>
  </si>
  <si>
    <t>551149357</t>
  </si>
  <si>
    <t>67</t>
  </si>
  <si>
    <t>783271007</t>
  </si>
  <si>
    <t>Nátery kov.stav.doplnk.konštr. polyuretánové farby základné</t>
  </si>
  <si>
    <t>-2028775691</t>
  </si>
  <si>
    <t>68</t>
  </si>
  <si>
    <t>783292823</t>
  </si>
  <si>
    <t>Odstránenie starých náterov z kovových konštrukcií obrúsením</t>
  </si>
  <si>
    <t>1322119230</t>
  </si>
  <si>
    <t>69</t>
  </si>
  <si>
    <t>783894612</t>
  </si>
  <si>
    <t>Náter farbami ekologickými riediteľnými vodou bielym pre náter sadrokartón. stropov 2x</t>
  </si>
  <si>
    <t>-1328146513</t>
  </si>
  <si>
    <t>70</t>
  </si>
  <si>
    <t>783894622</t>
  </si>
  <si>
    <t>Náter farbami ekologickými riediteľnými vodou pre náter sadrokartón. stien 2x</t>
  </si>
  <si>
    <t>164995546</t>
  </si>
  <si>
    <t>M - Práce a dodávky M</t>
  </si>
  <si>
    <t xml:space="preserve">    21-M - Elektromontáže - bleskozvod</t>
  </si>
  <si>
    <t xml:space="preserve">21001-0004   </t>
  </si>
  <si>
    <t xml:space="preserve">Rúrka ohybná PVC pod omietkou 29mm                                              </t>
  </si>
  <si>
    <t xml:space="preserve">m      </t>
  </si>
  <si>
    <t xml:space="preserve">345 650I504  </t>
  </si>
  <si>
    <t xml:space="preserve">Rúrka el-inšt PVC ohybná 083272 : FXP-Turbo ® 32 HT                             </t>
  </si>
  <si>
    <t xml:space="preserve">21001-0313   </t>
  </si>
  <si>
    <t xml:space="preserve">Škatuľa KO odbočná hranatá (125) bez zapojenia                                  </t>
  </si>
  <si>
    <t xml:space="preserve">kus    </t>
  </si>
  <si>
    <t xml:space="preserve">345 715240   </t>
  </si>
  <si>
    <t xml:space="preserve">Krabica prístrojová odbočná  KO125 HT                                           </t>
  </si>
  <si>
    <t xml:space="preserve">21022-0022   </t>
  </si>
  <si>
    <t xml:space="preserve">Vedenie uzemňovacie Fe Zn d  8,10 mm  v zemi                                    </t>
  </si>
  <si>
    <t xml:space="preserve">354 900O14   </t>
  </si>
  <si>
    <t xml:space="preserve">Kruhový vodič 10 mm. pozinkovaný  obj.č.5021103                                 </t>
  </si>
  <si>
    <t xml:space="preserve">21022-0101   </t>
  </si>
  <si>
    <t xml:space="preserve">Vodič zberný, zvodový s podperami FeZn 8                                        </t>
  </si>
  <si>
    <t xml:space="preserve">354 900O13   </t>
  </si>
  <si>
    <t xml:space="preserve">Kruhový vodič 8 mm. pozinkovaný                                                 </t>
  </si>
  <si>
    <t xml:space="preserve">354 901Z51   </t>
  </si>
  <si>
    <t xml:space="preserve">- podpera vedenia na ploché strechy PV 21 betónová                              </t>
  </si>
  <si>
    <t xml:space="preserve">21022-0211   </t>
  </si>
  <si>
    <t xml:space="preserve">Tyč záchytná, upevnenie na streš. hrebeň 2 m múr                                </t>
  </si>
  <si>
    <t xml:space="preserve">354 410150   </t>
  </si>
  <si>
    <t xml:space="preserve">Tyč zachytávacia JZ10 1000mm so závit. do múra                                  </t>
  </si>
  <si>
    <t xml:space="preserve">354 418600   </t>
  </si>
  <si>
    <t xml:space="preserve">Svorka k tyčiam SJ 01 d 20mm                                                    </t>
  </si>
  <si>
    <t xml:space="preserve">354 418850   </t>
  </si>
  <si>
    <t xml:space="preserve">Svorka spojovacia SS na lano d8-10mm                                            </t>
  </si>
  <si>
    <t xml:space="preserve">354 418950   </t>
  </si>
  <si>
    <t xml:space="preserve">Svorka pripojovacia SP1 d6-12mm                                                 </t>
  </si>
  <si>
    <t xml:space="preserve">354 419250   </t>
  </si>
  <si>
    <t xml:space="preserve">Svorka skúšobná SZ na lano d6-12mm                                              </t>
  </si>
  <si>
    <t xml:space="preserve">21022-0311   </t>
  </si>
  <si>
    <t xml:space="preserve">Svorka hromozvodná na potrubie d 260-700                                        </t>
  </si>
  <si>
    <t xml:space="preserve">921 AN29892  </t>
  </si>
  <si>
    <t xml:space="preserve">Svorka SO na okapový žľab                                                       </t>
  </si>
  <si>
    <t xml:space="preserve">21022-0401   </t>
  </si>
  <si>
    <t xml:space="preserve">Štítok smaltovaný, um. hmota -označenie zvodu                                   </t>
  </si>
  <si>
    <t xml:space="preserve">21329-0150   </t>
  </si>
  <si>
    <t xml:space="preserve">Drobné elektroinštalačné práce                                                  </t>
  </si>
  <si>
    <t xml:space="preserve">hod    </t>
  </si>
  <si>
    <t xml:space="preserve">21329-1000   </t>
  </si>
  <si>
    <t xml:space="preserve">Spracovanie východiskovej revízie a vypracovanie správy                         </t>
  </si>
  <si>
    <t>M46 - 202 Zemné práce vykonávané pri externých mon</t>
  </si>
  <si>
    <t xml:space="preserve">46020-0163   </t>
  </si>
  <si>
    <t xml:space="preserve">Káblové ryhy šír. 35  hĺbka  80      zemina tr. 3                               </t>
  </si>
  <si>
    <t xml:space="preserve">46056-0163   </t>
  </si>
  <si>
    <t xml:space="preserve">Zásyp ryhy šírky 35, hĺbky 80, zemina tr 3                                      </t>
  </si>
  <si>
    <t xml:space="preserve">2100 </t>
  </si>
  <si>
    <t>Demontáž bleskozvodu</t>
  </si>
  <si>
    <t xml:space="preserve">354 418750   </t>
  </si>
  <si>
    <t xml:space="preserve">Svorka krížová SK pre vodič d6-10mm                                                    </t>
  </si>
  <si>
    <t xml:space="preserve">354 420900   </t>
  </si>
  <si>
    <t xml:space="preserve">Zemniaca tyč ZT 20 2000mm                                               </t>
  </si>
  <si>
    <t xml:space="preserve">21022-0372 </t>
  </si>
  <si>
    <t xml:space="preserve">Uholník ochranný s držiakmi do muriva                                         </t>
  </si>
  <si>
    <t xml:space="preserve">354 419960  </t>
  </si>
  <si>
    <t xml:space="preserve">Svorka SR 03 pre spoj. kruh. vodičov d6-12                                                </t>
  </si>
  <si>
    <t xml:space="preserve">M - Práce a dodávky </t>
  </si>
  <si>
    <t>Vykurovanie</t>
  </si>
  <si>
    <t>04 - Vykurovanie</t>
  </si>
  <si>
    <t>05 - Výmena svietidiel</t>
  </si>
  <si>
    <t>06 - Vzduchotechnika</t>
  </si>
  <si>
    <t>PSV</t>
  </si>
  <si>
    <t xml:space="preserve">Práce a dodávky PSV   </t>
  </si>
  <si>
    <t>713</t>
  </si>
  <si>
    <t xml:space="preserve">Izolácie tepelné   </t>
  </si>
  <si>
    <t>713482121</t>
  </si>
  <si>
    <t xml:space="preserve">Montáž trubíc z PE, hr.15-20 mm,vnút.priemer do 38   </t>
  </si>
  <si>
    <t>713482131</t>
  </si>
  <si>
    <t xml:space="preserve">Montáž trubíc z PE, hr.30 mm,vnút.priemer do 38   </t>
  </si>
  <si>
    <t>713482132</t>
  </si>
  <si>
    <t xml:space="preserve">Montáž trubíc z PE, hr.30 mm,vnút.priemer 42-70   </t>
  </si>
  <si>
    <t>2837741542</t>
  </si>
  <si>
    <t xml:space="preserve">TUBOLIT izolácia - trubica   22/20-DG (72)  ARC-0051  Armacell  AZ FLEX   </t>
  </si>
  <si>
    <t>2837741555</t>
  </si>
  <si>
    <t xml:space="preserve">TUBOLIT izolácia - trubica   28/20-DG (60)  ARC-0052  Armacell  AZ FLEX   </t>
  </si>
  <si>
    <t>2837741571</t>
  </si>
  <si>
    <t xml:space="preserve">TUBOLIT izolácia - trubica   35/30-DG (28)  ARC-0066  Armacell  AZ FLEX   </t>
  </si>
  <si>
    <t>2837741599</t>
  </si>
  <si>
    <t xml:space="preserve">TUBOLIT izolácia - trubica   54/30-DG (22)  ARC-0069  Armacell  AZ FLEX   </t>
  </si>
  <si>
    <t>p-tbl-pe-50-15-3</t>
  </si>
  <si>
    <t xml:space="preserve">Páska TUBOLIT PE -50mm/15m/3mm   </t>
  </si>
  <si>
    <t>l-520/1,0</t>
  </si>
  <si>
    <t xml:space="preserve">Lepidlo 520-1,0 l   </t>
  </si>
  <si>
    <t xml:space="preserve">Presun hmôt pre izolácie tepelné v objektoch výšky nad 6 m do 12 m   </t>
  </si>
  <si>
    <t>731</t>
  </si>
  <si>
    <t xml:space="preserve">Ústredné kúrenie, kotolne   </t>
  </si>
  <si>
    <t>731249211</t>
  </si>
  <si>
    <t xml:space="preserve">Montáž rýchlovyhrievacieho agregáta plynového bez prípravy TUV   </t>
  </si>
  <si>
    <t>súb</t>
  </si>
  <si>
    <t>731341130</t>
  </si>
  <si>
    <t xml:space="preserve">Hadica napúšťacia gumená   </t>
  </si>
  <si>
    <t>m-dymovod</t>
  </si>
  <si>
    <t xml:space="preserve">Montáž dymovodu   </t>
  </si>
  <si>
    <t>kpl</t>
  </si>
  <si>
    <t>k-vd-200--60-200</t>
  </si>
  <si>
    <t xml:space="preserve">Závesný kondenzačný kotol Vitodens 200-60 VIESSMANN, regulácia Vitotronic 200, Qt=60kW   </t>
  </si>
  <si>
    <t>reg VIT200-H</t>
  </si>
  <si>
    <t xml:space="preserve">Regulácia Vitotronic 200-H   </t>
  </si>
  <si>
    <t>k-rs-rs-vo-z</t>
  </si>
  <si>
    <t xml:space="preserve">Rozširovacia sada pre VO so zmiešavačom   </t>
  </si>
  <si>
    <t>k-rs-am1</t>
  </si>
  <si>
    <t xml:space="preserve">Rozširenie AM 1   </t>
  </si>
  <si>
    <t>k-ps-vo-zmieš</t>
  </si>
  <si>
    <t xml:space="preserve">Prepojovacia sada vykurovacieho okruhu s obehovým čerpadlom   </t>
  </si>
  <si>
    <t>k-az-vs80-125</t>
  </si>
  <si>
    <t xml:space="preserve">AZ vedenie cez strechu Dn 80/125   </t>
  </si>
  <si>
    <t>k-az-r80-125/1000</t>
  </si>
  <si>
    <t xml:space="preserve">AZ rúra Dn 80/125, l=1000mm   </t>
  </si>
  <si>
    <t>k-az-rko-80-125</t>
  </si>
  <si>
    <t xml:space="preserve">AZ revízne koleno Dn 80/125   </t>
  </si>
  <si>
    <t>k-az-ustrmen</t>
  </si>
  <si>
    <t xml:space="preserve">Upevňovací strmeň   </t>
  </si>
  <si>
    <t>k-km-lon</t>
  </si>
  <si>
    <t xml:space="preserve">Komunikačný modul LON   </t>
  </si>
  <si>
    <t>k-sk-lon</t>
  </si>
  <si>
    <t xml:space="preserve">Spojovací kábel LON   </t>
  </si>
  <si>
    <t>k-ko</t>
  </si>
  <si>
    <t xml:space="preserve">Koncový odpor, (2 ks)   </t>
  </si>
  <si>
    <t>k-nz</t>
  </si>
  <si>
    <t xml:space="preserve">Neutralizačné zariadenie   </t>
  </si>
  <si>
    <t>k-g-2x1,3</t>
  </si>
  <si>
    <t xml:space="preserve">Neutralizačný granulát 2x1,3 kg   </t>
  </si>
  <si>
    <t>998731202</t>
  </si>
  <si>
    <t xml:space="preserve">Presun hmôt pre kotolne umiestnené vo výške (hĺbke) nad 6 do 12 m   </t>
  </si>
  <si>
    <t>732</t>
  </si>
  <si>
    <t xml:space="preserve">Ústredné kúrenie, strojovne   </t>
  </si>
  <si>
    <t>732199100</t>
  </si>
  <si>
    <t xml:space="preserve">Montáž orientačného štítka   </t>
  </si>
  <si>
    <t>426426d-os</t>
  </si>
  <si>
    <t xml:space="preserve">Dodávka orientačných štítkov   </t>
  </si>
  <si>
    <t>732219301</t>
  </si>
  <si>
    <t xml:space="preserve">Montáž ohrievača vody zásobníkového stojatého kombinovaného do 200 l   </t>
  </si>
  <si>
    <t>m-tepčerpadlo</t>
  </si>
  <si>
    <t xml:space="preserve">Montáž tepelného čerpadla   </t>
  </si>
  <si>
    <t>m-ten</t>
  </si>
  <si>
    <t xml:space="preserve">Montáž tlakovej expanznej nádoby   </t>
  </si>
  <si>
    <t>426d-en-n50/3</t>
  </si>
  <si>
    <t xml:space="preserve">Tlaková expanzná nádoba Reflex N 50/3   </t>
  </si>
  <si>
    <t>m-filsoft II</t>
  </si>
  <si>
    <t xml:space="preserve">Montáž filtra FILLSOFT II, Filcontrol Reflex   </t>
  </si>
  <si>
    <t>426filsoft II-reflex</t>
  </si>
  <si>
    <t xml:space="preserve">Zmäkčovací filter FILLSOFT II,doplňovacie zariadenie Filcontrol Reflex   </t>
  </si>
  <si>
    <t>m-an</t>
  </si>
  <si>
    <t xml:space="preserve">Montáž - anuloid   </t>
  </si>
  <si>
    <t>426d-an-60/80</t>
  </si>
  <si>
    <t xml:space="preserve">Hydraulický vyrovnávač - anuloid 80/60   </t>
  </si>
  <si>
    <t>m-roz-zber</t>
  </si>
  <si>
    <t xml:space="preserve">Montáž rozdeľovača, zberača   </t>
  </si>
  <si>
    <t>426d-hr2-25</t>
  </si>
  <si>
    <t xml:space="preserve">Modulový rozdeľovač-zberač-dvojitý, Dn 25   </t>
  </si>
  <si>
    <t>426d-usr</t>
  </si>
  <si>
    <t xml:space="preserve">Upevnenie na stenu pre rozdeľovač   </t>
  </si>
  <si>
    <t>m-diviconu</t>
  </si>
  <si>
    <t xml:space="preserve">Montáž Diviconu   </t>
  </si>
  <si>
    <t>426d-div-m31-25</t>
  </si>
  <si>
    <t xml:space="preserve">Divicon  M 31, Dn 25   </t>
  </si>
  <si>
    <t>426d-div-m-34-20-A</t>
  </si>
  <si>
    <t xml:space="preserve">Divicon  M 34, Dn 20   </t>
  </si>
  <si>
    <t>426d-sr10</t>
  </si>
  <si>
    <t xml:space="preserve">Servomotor SR 10, 230V, 50Hz   </t>
  </si>
  <si>
    <t>426d-r-25/20</t>
  </si>
  <si>
    <t xml:space="preserve">Redukcia Dn 25/Dn 20   </t>
  </si>
  <si>
    <t>998732202</t>
  </si>
  <si>
    <t xml:space="preserve">Presun hmôt pre strojovne v objektoch výšky nad 6 m do 12 m   </t>
  </si>
  <si>
    <t>733</t>
  </si>
  <si>
    <t xml:space="preserve">Ústredné kúrenie, rozvodné potrubie   </t>
  </si>
  <si>
    <t>733111102</t>
  </si>
  <si>
    <t xml:space="preserve">Potrubie z rúrok závitových oceľových bezšvových bežných nízkotlakových DN 10   </t>
  </si>
  <si>
    <t>733111103</t>
  </si>
  <si>
    <t xml:space="preserve">Potrubie z rúrok závitových oceľových bezšvových bežných nízkotlakových DN 15   </t>
  </si>
  <si>
    <t>733111104</t>
  </si>
  <si>
    <t xml:space="preserve">Potrubie z rúrok závitových oceľových bezšvových bežných nízkotlakových DN 20   </t>
  </si>
  <si>
    <t>733111105</t>
  </si>
  <si>
    <t xml:space="preserve">Potrubie z rúrok závitových oceľových bezšvových bežných nízkotlakových DN 25   </t>
  </si>
  <si>
    <t>733111107</t>
  </si>
  <si>
    <t xml:space="preserve">Potrubie z rúrok závitových oceľových bezšvových bežných nízkotlakových DN 40   </t>
  </si>
  <si>
    <t>733113113</t>
  </si>
  <si>
    <t xml:space="preserve">Potrubie z rúrok závitových Príplatok k cene za zhotovenie prípojky z oceľ. rúrok závitových DN 15   </t>
  </si>
  <si>
    <t>733113116</t>
  </si>
  <si>
    <t xml:space="preserve">Potrubie z rúrok závitových Príplatok k cene za zhotovenie prípojky z oceľ. rúrok závitových DN 32   </t>
  </si>
  <si>
    <t>733141102</t>
  </si>
  <si>
    <t xml:space="preserve">Odvzdušňovacia nádoba z rúrok oceľových akosť 11 533.0 do DN 50   </t>
  </si>
  <si>
    <t>733190107</t>
  </si>
  <si>
    <t xml:space="preserve">Tlaková skúška potrubia z oceľových rúrok závitových   </t>
  </si>
  <si>
    <t>733191111</t>
  </si>
  <si>
    <t xml:space="preserve">Manžeta priestupová pre rúrky DN 20   </t>
  </si>
  <si>
    <t>733191112</t>
  </si>
  <si>
    <t xml:space="preserve">Manžeta priestupová pre rúrky nad 20 do DN 32   </t>
  </si>
  <si>
    <t>733191201</t>
  </si>
  <si>
    <t xml:space="preserve">Tlaková skúška medeného potrubia do D 35 mm   </t>
  </si>
  <si>
    <t>m-mp</t>
  </si>
  <si>
    <t xml:space="preserve">Montáž - potrubie z medených trubiek   </t>
  </si>
  <si>
    <t>141d-chp6,32ti</t>
  </si>
  <si>
    <t xml:space="preserve">Chladivové potrubie Dn6,32 s tepelnou izoláciou a ovládacím káblom   </t>
  </si>
  <si>
    <t>141d-chp9,52ti</t>
  </si>
  <si>
    <t xml:space="preserve">Chladivové potrubie Dn9,52 s tepelnou izoláciou a ovládacím káblom   </t>
  </si>
  <si>
    <t>998733203</t>
  </si>
  <si>
    <t xml:space="preserve">Presun hmôt pre rozvody potrubia v objektoch výšky nad 6 do 24 m   </t>
  </si>
  <si>
    <t>734</t>
  </si>
  <si>
    <t xml:space="preserve">Ústredné kúrenie, armatúry.   </t>
  </si>
  <si>
    <t>734109113</t>
  </si>
  <si>
    <t xml:space="preserve">Montáž armatúry prírubovej s dvomi prírubami PN 0, 6 DN 40   </t>
  </si>
  <si>
    <t>42228461304</t>
  </si>
  <si>
    <t xml:space="preserve">Herz klapka medziprírubová DN 40   </t>
  </si>
  <si>
    <t>734163412</t>
  </si>
  <si>
    <t xml:space="preserve">Filter s výmennou vložkou D 71-117-616 P1 DN 25   </t>
  </si>
  <si>
    <t>734163413</t>
  </si>
  <si>
    <t xml:space="preserve">Filter s výmennou vložkou D 71-117-616 P1 DN 40   </t>
  </si>
  <si>
    <t>734172112</t>
  </si>
  <si>
    <t xml:space="preserve">Medzikus prírubový bez protiprírub z oceľových rúrok hladkých - akosť 11 353.0 jednoznačné DN 25   </t>
  </si>
  <si>
    <t>734172113</t>
  </si>
  <si>
    <t xml:space="preserve">Medzikus prírubový bez protiprírub z oceľových rúrok hladkých - akosť 11 353.0 jednoznačné DN 40   </t>
  </si>
  <si>
    <t>734173213</t>
  </si>
  <si>
    <t xml:space="preserve">Prírubový spoj PN 0, 6/I, 200st. C DN 40   </t>
  </si>
  <si>
    <t>734209104</t>
  </si>
  <si>
    <t xml:space="preserve">Montáž závitovej armatúry s 1 závitom G 3/4   </t>
  </si>
  <si>
    <t>4849211006</t>
  </si>
  <si>
    <t xml:space="preserve">Príslušenstvo vykurovania HERZ Termostat HERZ "MINI", 6 - 28 °C  Herz obj.č.1920060   </t>
  </si>
  <si>
    <t>734209112</t>
  </si>
  <si>
    <t xml:space="preserve">Montáž závitovej armatúry s 2 závitmi do G 1/2   </t>
  </si>
  <si>
    <t>4228461003</t>
  </si>
  <si>
    <t xml:space="preserve">Herz ventil priamy TS-90 1/2"  obj.č.1772391   </t>
  </si>
  <si>
    <t>4228461087</t>
  </si>
  <si>
    <t xml:space="preserve">Herz ventil spiatočkový RL-5, priamy 1/2   obj.č.1392301   </t>
  </si>
  <si>
    <t>4225700200</t>
  </si>
  <si>
    <t xml:space="preserve">ARCO guľový ventil s páčkou, FF, PN 25 3/8"   </t>
  </si>
  <si>
    <t>4225700300</t>
  </si>
  <si>
    <t xml:space="preserve">ARCO guľový ventil s páčkou, FF, PN 25 1/2"   </t>
  </si>
  <si>
    <t>3885000010</t>
  </si>
  <si>
    <t xml:space="preserve">Bytový vodomer ET Qn 1,5- na studenú vodu 1/2"   </t>
  </si>
  <si>
    <t>4223358000</t>
  </si>
  <si>
    <t xml:space="preserve">Kohút tlakomerový obyčajný M 20x1,5 mm   </t>
  </si>
  <si>
    <t>484AOV10</t>
  </si>
  <si>
    <t xml:space="preserve">Automatický odvzdušňovací ventil Flexvent Dn10   </t>
  </si>
  <si>
    <t>484AOV15</t>
  </si>
  <si>
    <t xml:space="preserve">Automatický odvzdušňovací ventil Flexvent Dn15   </t>
  </si>
  <si>
    <t>734209114</t>
  </si>
  <si>
    <t xml:space="preserve">Montáž závitovej armatúry s 2 závitmi G 3/4   </t>
  </si>
  <si>
    <t>734163409</t>
  </si>
  <si>
    <t xml:space="preserve">filtre s výmennou vložkou Dn 20   </t>
  </si>
  <si>
    <t>4225700400</t>
  </si>
  <si>
    <t xml:space="preserve">ARCO guľový ventil s páčkou, FF, PN 25 3/4"   </t>
  </si>
  <si>
    <t>734209115</t>
  </si>
  <si>
    <t xml:space="preserve">Montáž závitovej armatúry s 2 závitmi G 1   </t>
  </si>
  <si>
    <t>4225700500</t>
  </si>
  <si>
    <t xml:space="preserve">ARCO guľový ventil s páčkou, FF, PN 25 1"   </t>
  </si>
  <si>
    <t>734209117</t>
  </si>
  <si>
    <t xml:space="preserve">Montáž závitovej armatúry s 2 závitmi G 6/4   </t>
  </si>
  <si>
    <t>4225700700</t>
  </si>
  <si>
    <t xml:space="preserve">ARCO guľový ventil s páčkou, FF, PN 25 6/4"   </t>
  </si>
  <si>
    <t>734211122</t>
  </si>
  <si>
    <t xml:space="preserve">Ventil odvzdušňovací závitový vykurovacích telies K 1172 do G 3/8   </t>
  </si>
  <si>
    <t>734291112</t>
  </si>
  <si>
    <t xml:space="preserve">Ostané armatúry, kohútik plniaci a vypúšťací normy 13 7061, PN 1,0/100st. C G 3/8   </t>
  </si>
  <si>
    <t>734294104</t>
  </si>
  <si>
    <t xml:space="preserve">Ružica delená krycia V 2556 do G 3/4   </t>
  </si>
  <si>
    <t>734391124</t>
  </si>
  <si>
    <t xml:space="preserve">Ostatné horúcovodné armatúry, kondenzačná slučka na privarenie STN 13 7533.1 - stočené   </t>
  </si>
  <si>
    <t>734421150</t>
  </si>
  <si>
    <t xml:space="preserve">Tlakomer deformačný kruhový B 0-10 MPa č.53312 priem. 100   </t>
  </si>
  <si>
    <t>734494121</t>
  </si>
  <si>
    <t xml:space="preserve">Návarok s metrickým závitom akosť mat.11 416.1 M 20x1, 5 dĺžky do 220 mm   </t>
  </si>
  <si>
    <t>734499211</t>
  </si>
  <si>
    <t xml:space="preserve">Ostatné meracie armatúry, montáž návarka M 20 x 1,5   </t>
  </si>
  <si>
    <t>998734203</t>
  </si>
  <si>
    <t xml:space="preserve">Presun hmôt pre armatúry v objektoch výšky nad 6 do 24 m   </t>
  </si>
  <si>
    <t>735</t>
  </si>
  <si>
    <t xml:space="preserve">Ústredné kúrenie, vykurov. telesá   </t>
  </si>
  <si>
    <t>735154040</t>
  </si>
  <si>
    <t xml:space="preserve">Montáž vykurovacieho telesa panelového jednoradového 600 mm/ dĺžky 400-600 mm   </t>
  </si>
  <si>
    <t>735154041</t>
  </si>
  <si>
    <t xml:space="preserve">Montáž vykurovacieho telesa panelového jednoradového 600 mm/ dĺžky 700-900 mm   </t>
  </si>
  <si>
    <t>735154042</t>
  </si>
  <si>
    <t xml:space="preserve">Montáž vykurovacieho telesa panelového jednoradového 600 mm/ dĺžky 1000-1200 mm   </t>
  </si>
  <si>
    <t>735154132</t>
  </si>
  <si>
    <t xml:space="preserve">Montáž vykurovacieho telesa panelového dvojradového výšky 500 mm/ dĺžky 1000-1200 mm   </t>
  </si>
  <si>
    <t>735154141</t>
  </si>
  <si>
    <t xml:space="preserve">Montáž vykurovacieho telesa panelového dvojradového výšky 600 mm/ dĺžky 700-900 mm   </t>
  </si>
  <si>
    <t>735154142</t>
  </si>
  <si>
    <t xml:space="preserve">Montáž vykurovacieho telesa panelového dvojradového výšky 600 mm/ dĺžky 1000-1200 mm   </t>
  </si>
  <si>
    <t>735154143</t>
  </si>
  <si>
    <t xml:space="preserve">Montáž vykurovacieho telesa panelového dvojradového výšky 600 mm/ dĺžky 1400-1800 mm   </t>
  </si>
  <si>
    <t>735154151</t>
  </si>
  <si>
    <t xml:space="preserve">Montáž vykurovacieho telesa panelového dvojradového výšky 900 mm/ dĺžky 700-900 mm   </t>
  </si>
  <si>
    <t>735158110</t>
  </si>
  <si>
    <t xml:space="preserve">Vykurovacie telesá panelové, tlaková skúška telesa vodou U. S. Steel Košice jednoradového   </t>
  </si>
  <si>
    <t>735158120</t>
  </si>
  <si>
    <t xml:space="preserve">Vykurovacie telesá panelové, tlaková skúška telesa vodou U. S. Steel Košice dvojradového   </t>
  </si>
  <si>
    <t>4845366600</t>
  </si>
  <si>
    <t xml:space="preserve">Vykurovacie teleso doskové oceľové KORAD 11K s jedným panelom a jedným konvektorom  600x0400   </t>
  </si>
  <si>
    <t>4845366610</t>
  </si>
  <si>
    <t xml:space="preserve">Vykurovacie teleso doskové oceľové KORAD 11K s jedným panelom a jedným konvektorom  600x0500   </t>
  </si>
  <si>
    <t>4845366620</t>
  </si>
  <si>
    <t xml:space="preserve">Vykurovacie teleso doskové oceľové KORAD 11K s jedným panelom a jedným konvektorom  600x0600   </t>
  </si>
  <si>
    <t>4845366640</t>
  </si>
  <si>
    <t xml:space="preserve">Vykurovacie teleso doskové oceľové KORAD 11K s jedným panelom a jedným konvektorom  600x0800   </t>
  </si>
  <si>
    <t>4845366650</t>
  </si>
  <si>
    <t xml:space="preserve">Vykurovacie teleso doskové oceľové KORAD 11K s jedným panelom a jedným konvektorom  600x0900   </t>
  </si>
  <si>
    <t>4845366660</t>
  </si>
  <si>
    <t xml:space="preserve">Vykurovacie teleso doskové oceľové KORAD 11K s jedným panelom a jedným konvektorom  600X1000   </t>
  </si>
  <si>
    <t>4845373100</t>
  </si>
  <si>
    <t xml:space="preserve">Vykurovacie teleso doskové oceľové KORAD 21K s dvoma panelmi a jedným konvektorom  500x1200   </t>
  </si>
  <si>
    <t>4845374300</t>
  </si>
  <si>
    <t xml:space="preserve">Vykurovacie teleso doskové oceľové KORAD 21K s dvoma panelmi a jedným konvektorom  600x0700   </t>
  </si>
  <si>
    <t>4845375000</t>
  </si>
  <si>
    <t xml:space="preserve">Vykurovacie teleso doskové oceľové KORAD 21K s dvoma panelmi a jedným konvektorom  600x1400   </t>
  </si>
  <si>
    <t>4845380550</t>
  </si>
  <si>
    <t xml:space="preserve">Vykurovacie teleso doskové oceľové KORAD 22K s dvoma panelmi a dvoma konvektormi  600x1000 AAA   </t>
  </si>
  <si>
    <t>4845376100</t>
  </si>
  <si>
    <t xml:space="preserve">Vykurovacie teleso doskové oceľové KORAD 21K s dvoma panelmi a jedným konvektorom  900x0700   </t>
  </si>
  <si>
    <t>998735202</t>
  </si>
  <si>
    <t xml:space="preserve">Presun hmôt pre vykurovacie telesá v objektoch výšky nad 6 do 12 m   </t>
  </si>
  <si>
    <t>767</t>
  </si>
  <si>
    <t xml:space="preserve">Konštrukcie doplnkové kovové   </t>
  </si>
  <si>
    <t>767995101</t>
  </si>
  <si>
    <t xml:space="preserve">Montáž ostatných atypických kovových stavebných doplnkových konštrukcií do 5 kg   </t>
  </si>
  <si>
    <t>m-4</t>
  </si>
  <si>
    <t xml:space="preserve">Atypické konštrukcie -doplnkové kovové   </t>
  </si>
  <si>
    <t xml:space="preserve">Presun hmôt pre kovové stavebné doplnkové konštrukcie v objektoch výšky nad 6 do 12 m   </t>
  </si>
  <si>
    <t>783</t>
  </si>
  <si>
    <t xml:space="preserve">Dokončovacie práce - nátery   </t>
  </si>
  <si>
    <t>783225100</t>
  </si>
  <si>
    <t xml:space="preserve">Nátery kov.stav.doplnk.konštr. syntetické farby šedej na vzduchu schnúce dvojnás. 1x s emailov.   </t>
  </si>
  <si>
    <t>783226100</t>
  </si>
  <si>
    <t xml:space="preserve">Nátery kov.stav.doplnk.konštr. syntetické farby šedej na vzduchu schnúce základný   </t>
  </si>
  <si>
    <t>783424340</t>
  </si>
  <si>
    <t xml:space="preserve">Nátery kov.potr.a armatúr syntet. do DN 50 mm farby bielej dvojnás. 1x email a základný náter   </t>
  </si>
  <si>
    <t>783424740</t>
  </si>
  <si>
    <t xml:space="preserve">Nátery kov.potr.a armatúr syntetické potrubie do DN 50 mm farby bielej základný   </t>
  </si>
  <si>
    <t>OST</t>
  </si>
  <si>
    <t xml:space="preserve">Demontáž   </t>
  </si>
  <si>
    <t>731200823</t>
  </si>
  <si>
    <t xml:space="preserve">Demontáž kotla oceľového na kvapalné alebo plynné palivá s výkonom do 25 kW,  -0,22625t   </t>
  </si>
  <si>
    <t>731391811</t>
  </si>
  <si>
    <t xml:space="preserve">Vypúšťanie vody z kotla do kanalizácie samospádom o v. pl.kotla do 5 m2   </t>
  </si>
  <si>
    <t>732212815</t>
  </si>
  <si>
    <t xml:space="preserve">Demontáž ohrievača zásobníkového stojatého objemu do 1600 l,  -0,51196t   </t>
  </si>
  <si>
    <t>732214813</t>
  </si>
  <si>
    <t xml:space="preserve">Demontáž ohrievača zásobníkového, vypustenie vody z ohrievača objemu do 630 l   </t>
  </si>
  <si>
    <t>732320812</t>
  </si>
  <si>
    <t xml:space="preserve">Demontáž nádrže beztlakovej alebo tlakovej, odpojenie od rozvodov potrubia nádrže objemu do 100 l   </t>
  </si>
  <si>
    <t>732324812</t>
  </si>
  <si>
    <t xml:space="preserve">Demontáž nádrže beztlakovej alebo tlakovej,vypúšťanie vody z nádrže objemu do 100 l   </t>
  </si>
  <si>
    <t>732390851</t>
  </si>
  <si>
    <t xml:space="preserve">Zloženie odpojenej nádrže z konzol na podlahu objemu nádrže do 50 l,  -0,02900t   </t>
  </si>
  <si>
    <t>732420812</t>
  </si>
  <si>
    <t xml:space="preserve">Demontáž čerpadla obehového špirálového (do potrubia) DN 40,  -0,02100t   </t>
  </si>
  <si>
    <t>d-dym</t>
  </si>
  <si>
    <t xml:space="preserve">Demontáž dymovodov   </t>
  </si>
  <si>
    <t>733110803</t>
  </si>
  <si>
    <t xml:space="preserve">Demontáž potrubia z oceľových rúrok závitových do DN 15   </t>
  </si>
  <si>
    <t>733110806</t>
  </si>
  <si>
    <t xml:space="preserve">Demontáž potrubia z oceľových rúrok závitových nad 15 do DN 32   </t>
  </si>
  <si>
    <t>733191816</t>
  </si>
  <si>
    <t xml:space="preserve">Odrezanie strmeňového držiaka do priem. 44.5 -0,00014t   </t>
  </si>
  <si>
    <t>734100811</t>
  </si>
  <si>
    <t xml:space="preserve">Demontáž armatúry prírubovej s dvomi prírubami do DN 50   </t>
  </si>
  <si>
    <t>734190814</t>
  </si>
  <si>
    <t xml:space="preserve">Demontáž príruby rozpojenie prírubového spoja do DN 50   </t>
  </si>
  <si>
    <t>734200821</t>
  </si>
  <si>
    <t xml:space="preserve">Demontáž armatúry závitovej s dvomi závitmi do G 1/2 -0,00045t   </t>
  </si>
  <si>
    <t>734200822</t>
  </si>
  <si>
    <t xml:space="preserve">Demontáž armatúry závitovej s dvomi závitmi nad 1/2 do G 1,  -0,00100t   </t>
  </si>
  <si>
    <t>735121810</t>
  </si>
  <si>
    <t xml:space="preserve">Demontáž vykurovacích telies oceľových článkových,  -0,01057t   </t>
  </si>
  <si>
    <t>735494811</t>
  </si>
  <si>
    <t xml:space="preserve">Vypúšťanie vody z vykurovacích sústav(bez kotlov,ohrievačov,zásobníkov a vyk.telies   </t>
  </si>
  <si>
    <t>dem-elkachiel</t>
  </si>
  <si>
    <t xml:space="preserve">Demontáž elektrických akumulačných kachiel   </t>
  </si>
  <si>
    <t>Ostatné</t>
  </si>
  <si>
    <t xml:space="preserve">Ostatné   </t>
  </si>
  <si>
    <t>HZS</t>
  </si>
  <si>
    <t xml:space="preserve">HZS   </t>
  </si>
  <si>
    <t>OP</t>
  </si>
  <si>
    <t xml:space="preserve">Odborná prehliadka   </t>
  </si>
  <si>
    <t>PK</t>
  </si>
  <si>
    <t xml:space="preserve">Prekáblovanie kotolne   </t>
  </si>
  <si>
    <t>PNS</t>
  </si>
  <si>
    <t xml:space="preserve">Prvé napustenie systému   </t>
  </si>
  <si>
    <t>SK</t>
  </si>
  <si>
    <t xml:space="preserve">Spustenie kotla   </t>
  </si>
  <si>
    <t>ZaSP</t>
  </si>
  <si>
    <t xml:space="preserve">Zaregulovanie a skúšobná prevádzka   </t>
  </si>
  <si>
    <t xml:space="preserve">21001-       </t>
  </si>
  <si>
    <t xml:space="preserve">21001-0311   </t>
  </si>
  <si>
    <t xml:space="preserve">345 604K000  </t>
  </si>
  <si>
    <t xml:space="preserve">345 604K100  </t>
  </si>
  <si>
    <t xml:space="preserve">21001-0321   </t>
  </si>
  <si>
    <t xml:space="preserve">345 608D000  </t>
  </si>
  <si>
    <t xml:space="preserve">21001-0352   </t>
  </si>
  <si>
    <t xml:space="preserve">345 620D713  </t>
  </si>
  <si>
    <t xml:space="preserve">21002-0302   </t>
  </si>
  <si>
    <t xml:space="preserve">345 710I002  </t>
  </si>
  <si>
    <t xml:space="preserve">345 710I008  </t>
  </si>
  <si>
    <t xml:space="preserve">21010-0001   </t>
  </si>
  <si>
    <t xml:space="preserve">21010-0251   </t>
  </si>
  <si>
    <t xml:space="preserve">21011-0041   </t>
  </si>
  <si>
    <t xml:space="preserve">345 300L485  </t>
  </si>
  <si>
    <t xml:space="preserve">21011-0043   </t>
  </si>
  <si>
    <t xml:space="preserve">345 303A001  </t>
  </si>
  <si>
    <t xml:space="preserve">21011-0045   </t>
  </si>
  <si>
    <t xml:space="preserve">345 319L485  </t>
  </si>
  <si>
    <t xml:space="preserve">21011-0046   </t>
  </si>
  <si>
    <t xml:space="preserve">345 326L621  </t>
  </si>
  <si>
    <t xml:space="preserve">21011-0082   </t>
  </si>
  <si>
    <t xml:space="preserve">345 308A327  </t>
  </si>
  <si>
    <t xml:space="preserve">21011-1011   </t>
  </si>
  <si>
    <t xml:space="preserve">345 407L631  </t>
  </si>
  <si>
    <t xml:space="preserve">21012-0401   </t>
  </si>
  <si>
    <t xml:space="preserve">358 5101O10  </t>
  </si>
  <si>
    <t xml:space="preserve">21019-0002   </t>
  </si>
  <si>
    <t xml:space="preserve">921 AN09553  </t>
  </si>
  <si>
    <t xml:space="preserve">921 AN09571  </t>
  </si>
  <si>
    <t xml:space="preserve">921 AN09573  </t>
  </si>
  <si>
    <t xml:space="preserve">21020-0004   </t>
  </si>
  <si>
    <t xml:space="preserve">348 2B0309   </t>
  </si>
  <si>
    <t xml:space="preserve">348 2B0310   </t>
  </si>
  <si>
    <t xml:space="preserve">348 2B0311   </t>
  </si>
  <si>
    <t xml:space="preserve">348 2B0752   </t>
  </si>
  <si>
    <t xml:space="preserve">348 2B0753   </t>
  </si>
  <si>
    <t xml:space="preserve">348 2B2069   </t>
  </si>
  <si>
    <t xml:space="preserve">348 2B2701   </t>
  </si>
  <si>
    <t xml:space="preserve">348 8B0023   </t>
  </si>
  <si>
    <t xml:space="preserve">348 8B0057   </t>
  </si>
  <si>
    <t xml:space="preserve">348 8B0058   </t>
  </si>
  <si>
    <t xml:space="preserve">348 8L0002   </t>
  </si>
  <si>
    <t xml:space="preserve">21080-0105   </t>
  </si>
  <si>
    <t xml:space="preserve">341 203M100  </t>
  </si>
  <si>
    <t xml:space="preserve">341 203M101  </t>
  </si>
  <si>
    <t xml:space="preserve">341 210M110  </t>
  </si>
  <si>
    <t xml:space="preserve">341 210M111  </t>
  </si>
  <si>
    <t xml:space="preserve">21080-0106   </t>
  </si>
  <si>
    <t xml:space="preserve">341 203M110  </t>
  </si>
  <si>
    <t xml:space="preserve">21080-0115   </t>
  </si>
  <si>
    <t xml:space="preserve">341 203M300  </t>
  </si>
  <si>
    <t xml:space="preserve">341 210M320  </t>
  </si>
  <si>
    <t xml:space="preserve">21080-0507   </t>
  </si>
  <si>
    <t xml:space="preserve">341 010M025  </t>
  </si>
  <si>
    <t xml:space="preserve">21080-0509   </t>
  </si>
  <si>
    <t xml:space="preserve">341 010M039  </t>
  </si>
  <si>
    <t xml:space="preserve">21081-0053   </t>
  </si>
  <si>
    <t xml:space="preserve">341 203M240  </t>
  </si>
  <si>
    <t xml:space="preserve">21081-0054   </t>
  </si>
  <si>
    <t xml:space="preserve">341 203M250  </t>
  </si>
  <si>
    <t xml:space="preserve">21081-0056   </t>
  </si>
  <si>
    <t xml:space="preserve">341 110940   </t>
  </si>
  <si>
    <t xml:space="preserve">21081-0057   </t>
  </si>
  <si>
    <t xml:space="preserve">341 110980   </t>
  </si>
  <si>
    <t xml:space="preserve">21081-0110   </t>
  </si>
  <si>
    <t xml:space="preserve">341 116310   </t>
  </si>
  <si>
    <t xml:space="preserve">21081-0111   </t>
  </si>
  <si>
    <t xml:space="preserve">341 116370   </t>
  </si>
  <si>
    <t xml:space="preserve">21101-0002   </t>
  </si>
  <si>
    <t>PRÁCE A DODÁVKY M</t>
  </si>
  <si>
    <t>M21 - 155 Elektromontáže</t>
  </si>
  <si>
    <t xml:space="preserve">Demontáž                                                                        </t>
  </si>
  <si>
    <t xml:space="preserve">Škatuľa KPkruhová (D68) bez zapojenia                                           </t>
  </si>
  <si>
    <t xml:space="preserve">Škatuľa KU 68-1902 (D75x42) s viečkom                                           </t>
  </si>
  <si>
    <t xml:space="preserve">Škatuľa KO odbočná : KO 100 E (128x128x70) s viečkom                            </t>
  </si>
  <si>
    <t xml:space="preserve">Škatuľa KR rozvodka kruhová (D68) vrátane zapojenia                             </t>
  </si>
  <si>
    <t xml:space="preserve">Škatuľa KR rozvodná : 6400-221 (D72x42) (KU 68/2-1903) kompletná                </t>
  </si>
  <si>
    <t xml:space="preserve">Rozvodka krabicová z lisov. izolantu 6455-11                                    </t>
  </si>
  <si>
    <t xml:space="preserve">Škatuľa KR rozvodná uzatv. IP67 : 6455-11P/S, 4x vstup Pg21 (4x4/6mm2) plast    </t>
  </si>
  <si>
    <t xml:space="preserve">Žľab káblový do 50x62mm                                                         </t>
  </si>
  <si>
    <t xml:space="preserve">Lišta el-inšt PVC minižľab 032583 : MIK 16/40, biely                            </t>
  </si>
  <si>
    <t xml:space="preserve">Lišta el-inšt PVC minižľab 004864 : MIK 40/40, biely                            </t>
  </si>
  <si>
    <t xml:space="preserve">Ukončenie vodiča v rozvádzači a zapojenie do 2,5                                </t>
  </si>
  <si>
    <t xml:space="preserve">Ukončenie káblov celoplastových do 4x2,5                                        </t>
  </si>
  <si>
    <t xml:space="preserve">Spínač zapustený obyčajný                                                       </t>
  </si>
  <si>
    <t xml:space="preserve">Spínač obyčajný                                                                 </t>
  </si>
  <si>
    <t xml:space="preserve">Spínač zapustený sériový                                                        </t>
  </si>
  <si>
    <t xml:space="preserve">Spínač sériový                                                                  </t>
  </si>
  <si>
    <t xml:space="preserve">Spínač zapustený striedavý                                                      </t>
  </si>
  <si>
    <t xml:space="preserve">Prepínač striedavý                                                              </t>
  </si>
  <si>
    <t xml:space="preserve">Spínač zapustený krížový                                                        </t>
  </si>
  <si>
    <t xml:space="preserve">Prepínač krížový                                                                </t>
  </si>
  <si>
    <t xml:space="preserve">Stop tlačitko                                                                   </t>
  </si>
  <si>
    <t xml:space="preserve">Stop tlaćítko plast. hríb                                                       </t>
  </si>
  <si>
    <t xml:space="preserve">Zásuvka domová, v krabici 2P+Z                                                  </t>
  </si>
  <si>
    <t xml:space="preserve">Zásuvka na povrch v krabici 2P+Z 230V 16A                                       </t>
  </si>
  <si>
    <t xml:space="preserve">Prepäťová ochrana III. stupeň                                                   </t>
  </si>
  <si>
    <t xml:space="preserve">Prepäťová ochrana slaboprúd                                                     </t>
  </si>
  <si>
    <t xml:space="preserve">Montáž rozvodníc celoplechových   50 kg                                         </t>
  </si>
  <si>
    <t xml:space="preserve">Rozvádzač ER                                                                    </t>
  </si>
  <si>
    <t xml:space="preserve">Rozvádzač RH                                                                    </t>
  </si>
  <si>
    <t xml:space="preserve">Prípojkova skriňa SR4 Hasma                                                     </t>
  </si>
  <si>
    <t xml:space="preserve">Montáž svietidla                                                                </t>
  </si>
  <si>
    <t xml:space="preserve">Svietidlo núdzové  s piktogramom s akumulátorom 1 hod                           </t>
  </si>
  <si>
    <t xml:space="preserve">Núdzový zdroj 15W/1hod                                                          </t>
  </si>
  <si>
    <t xml:space="preserve">Kábel CYKY 750V 3x1,5 uložený                                                   </t>
  </si>
  <si>
    <t xml:space="preserve">Kábel Cu 750V : CYKY-J 3x1,5                                                    </t>
  </si>
  <si>
    <t xml:space="preserve">Kábel Cu 750V : CYKY-O 3x1,5                                                    </t>
  </si>
  <si>
    <t xml:space="preserve">Kábel bezhalogénový Cu 1kV : 1-CXKE-R-J 3x1,5                                   </t>
  </si>
  <si>
    <t xml:space="preserve">Kábel bezhalogénový Cu 1kV : 1-CXKE-R-O 3x1,5                                   </t>
  </si>
  <si>
    <t xml:space="preserve">Kábel CYKY 750V 3x2,5 uložený                                                   </t>
  </si>
  <si>
    <t xml:space="preserve">Kábel Cu 750V : CYKY-J 3x2,5                                                    </t>
  </si>
  <si>
    <t xml:space="preserve">Kábel CYKY 750V 5x1,5 uložený                                                   </t>
  </si>
  <si>
    <t xml:space="preserve">Kábel Cu 750V : CYKY-J 5x1,5                                                    </t>
  </si>
  <si>
    <t xml:space="preserve">Kábel bezhalogénový Cu 1kV : 1-CXKE-R-J 5x2,5                                   </t>
  </si>
  <si>
    <t xml:space="preserve">Vodič CY  NN,VN   6                                                             </t>
  </si>
  <si>
    <t xml:space="preserve">Vodič Cu : CY 6 GNYE drôt (RE) zel/žltý                                         </t>
  </si>
  <si>
    <t xml:space="preserve">Vodič CY  NN,VN  16                                                             </t>
  </si>
  <si>
    <t xml:space="preserve">Vodič Cu : CY 16 GNYE drôt (RE) zel/žltý                                        </t>
  </si>
  <si>
    <t xml:space="preserve">Kábel 750V pevne uložený CYKY 4x10                                              </t>
  </si>
  <si>
    <t xml:space="preserve">Kábel Cu 750V : CYKY-J 4x10                                                     </t>
  </si>
  <si>
    <t xml:space="preserve">Kábel silový CYKY-CYKYM 750V 4x16  pevne uložený                                </t>
  </si>
  <si>
    <t xml:space="preserve">Kábel Cu 750V : CYKY-J 4x16                                                     </t>
  </si>
  <si>
    <t xml:space="preserve">Kábel silový CYKY-CYKYM 750V 5x2,5 pevne uložený                                </t>
  </si>
  <si>
    <t xml:space="preserve">Kábel Cu jadro CYKY 5Cx2,5                                                      </t>
  </si>
  <si>
    <t xml:space="preserve">Kábel silový CYKY-CYKYM 750V 5x6   pevne uložený                                </t>
  </si>
  <si>
    <t xml:space="preserve">Kábel Cu jadro CYKY 5Cx6                                                        </t>
  </si>
  <si>
    <t xml:space="preserve">Kábel silový CYKY-CYKYM 1 kV 3x35+25  pevne uložený                             </t>
  </si>
  <si>
    <t xml:space="preserve">Kábel Cu jadro 1-CYKY 4B3x35+25                                                 </t>
  </si>
  <si>
    <t xml:space="preserve">Kábel silový CYKY-CYKYM 1 kV 3x50+35  pevne uložený                             </t>
  </si>
  <si>
    <t xml:space="preserve">Kábel Cu jadro 1-CYKY 4B3x50+35                                                 </t>
  </si>
  <si>
    <t xml:space="preserve">Osadenie HM  8 do tehlového muriva                                              </t>
  </si>
  <si>
    <t>Zar. č. 1 - Vetranie spoločenských sál a javiska na 1. NP</t>
  </si>
  <si>
    <t>1.1</t>
  </si>
  <si>
    <t>VZT jednotka Janka typ KLMOD 08</t>
  </si>
  <si>
    <t>Prívod / odvod vzduchu = 6 700 / 6 700 m3/hod.</t>
  </si>
  <si>
    <t>Externá tlaková strata = 360 / 320 Pa</t>
  </si>
  <si>
    <t>Chladiaci výkon = 40,80 kW  R 410A</t>
  </si>
  <si>
    <t>Vykurovací výkon = 40,50 kW  voda 80 / 60°C</t>
  </si>
  <si>
    <t>Spotreba energie 400 V / 2 x 3,00 kW</t>
  </si>
  <si>
    <t>* 2 - okruhový priamy výparník</t>
  </si>
  <si>
    <t>* rotačný rekuperátor</t>
  </si>
  <si>
    <t>* interiérové vyhotovenie</t>
  </si>
  <si>
    <t>1.1a</t>
  </si>
  <si>
    <t>Meranie a regulácia k VZT jednotke - prvky merania a regulácie, riadiaci modul,vrátane softveru a kablobých trás</t>
  </si>
  <si>
    <t>1.2</t>
  </si>
  <si>
    <t>Vonkajšia kondenzačná jednotka Hitachi typ RAS - 8XHNPE</t>
  </si>
  <si>
    <t>Chladiaci výkon = 20,00 kW  R 410A</t>
  </si>
  <si>
    <t>Vykurovací výkon = 22,40 kW  R 410A</t>
  </si>
  <si>
    <t>Spotreba energie 400 V / 5,36 max. 15,00 kW</t>
  </si>
  <si>
    <t>* vrátane DX Kitu 2</t>
  </si>
  <si>
    <t>1.3</t>
  </si>
  <si>
    <t>Tlmič hluku Technov typ THP - 10 - 1 000 x 630 x 5 / 1 000</t>
  </si>
  <si>
    <t>1.4</t>
  </si>
  <si>
    <t>Tlmič hluku Technov typ THP - 10 - 1 200 x 400 x 6 / 1 000</t>
  </si>
  <si>
    <t>1.5</t>
  </si>
  <si>
    <t>Protidažďová žalúzia Technov typ PDZS 1 400 x 500</t>
  </si>
  <si>
    <t>1.6</t>
  </si>
  <si>
    <t>Protipožiarna klapka Systemair typ PKIS3G 800 x 400 DV1</t>
  </si>
  <si>
    <t>* základné vyhotovenie s tavnou poistkou a snímaním polohy listu</t>
  </si>
  <si>
    <t>* EI90</t>
  </si>
  <si>
    <t>1.7</t>
  </si>
  <si>
    <t>Stropný difúzor Systemair typ ADQ 600</t>
  </si>
  <si>
    <t>* farbu určí architekt</t>
  </si>
  <si>
    <t>1.8</t>
  </si>
  <si>
    <t>Stropný difúzor Systemair typ ADQ 400</t>
  </si>
  <si>
    <t>1.9</t>
  </si>
  <si>
    <t>Pretlaková komora Systemair typ PB - VVK - S - 600x315 - S - H - D1</t>
  </si>
  <si>
    <t>1.10</t>
  </si>
  <si>
    <t>Pretlaková komora Systemair typ PB - VVK - S - 400x200 - S - V - D1</t>
  </si>
  <si>
    <t>1.11</t>
  </si>
  <si>
    <t>Pretlaková komora Systemair typ PB - VVK - S - 600x315 - E - H - D1</t>
  </si>
  <si>
    <t>1.12</t>
  </si>
  <si>
    <t>Pretlaková komora Systemair typ PB - VVK - S - 400x200 - E - V - D1</t>
  </si>
  <si>
    <t>1.13</t>
  </si>
  <si>
    <t>Hranatá výustka Systemair typ NOVA - A - 1 - 1 - 325 x 125 - R1 - H</t>
  </si>
  <si>
    <t>1.14</t>
  </si>
  <si>
    <t>Potrubie VZT pozinkované hranaté sk. I   PRÍVODNÉ</t>
  </si>
  <si>
    <t>Do obvodu 4 000 mm</t>
  </si>
  <si>
    <t>bm</t>
  </si>
  <si>
    <t>Do obvodu 3 500 mm</t>
  </si>
  <si>
    <t>Do obvodu 2 890 mm</t>
  </si>
  <si>
    <t>Do obvodu 2 620 mm</t>
  </si>
  <si>
    <t>Do obvodu 1 050 mm</t>
  </si>
  <si>
    <t>Tvarovky 10 %</t>
  </si>
  <si>
    <t>1.15</t>
  </si>
  <si>
    <t>Potrubie VZT pozinkované hranaté sk. I   ODVODNÉ</t>
  </si>
  <si>
    <t>1.16</t>
  </si>
  <si>
    <t>Potrubie VZT kruhové Spiro   PRÍVODNÉ</t>
  </si>
  <si>
    <t>Do priemeru Ø630 mm</t>
  </si>
  <si>
    <t>Do priemeru Ø560 mm</t>
  </si>
  <si>
    <t>Do priemeru Ø500 mm</t>
  </si>
  <si>
    <t>Do priemeru Ø400 mm</t>
  </si>
  <si>
    <t>Do priemeru Ø315 mm</t>
  </si>
  <si>
    <t>Do priemeru Ø200 mm</t>
  </si>
  <si>
    <t>1.17</t>
  </si>
  <si>
    <t>Potrubie VZT kruhové Spiro   ODVODNÉ</t>
  </si>
  <si>
    <t>1.18</t>
  </si>
  <si>
    <t>Tepelná izolácia K - Flex Al Clad hrúbka 32 mm</t>
  </si>
  <si>
    <t>* spoje prelepiť samolepiacou Al páskou</t>
  </si>
  <si>
    <t>1.19</t>
  </si>
  <si>
    <t>Tepelná izolácia K - Flex H Duct Metal hrúbka 15 mm</t>
  </si>
  <si>
    <t>1.20</t>
  </si>
  <si>
    <t>Protipožiarna izolácia Pyrorock</t>
  </si>
  <si>
    <t>* vrátane kompletného príslušenstva nutného pre montáž</t>
  </si>
  <si>
    <t>1.21</t>
  </si>
  <si>
    <t>Prepojovacie Cu potrubie vrátane tepelnej izolácie</t>
  </si>
  <si>
    <t>25,40 mm</t>
  </si>
  <si>
    <t>9,52 mm</t>
  </si>
  <si>
    <t>1.22</t>
  </si>
  <si>
    <t>Spojovací a závesný materiál</t>
  </si>
  <si>
    <t>1.23</t>
  </si>
  <si>
    <t>Tesniaci a kotviaci materiál</t>
  </si>
  <si>
    <t>1.24</t>
  </si>
  <si>
    <t>Montážny materiál</t>
  </si>
  <si>
    <t>Revízie, projekt skutočného vyhotovenia</t>
  </si>
  <si>
    <t>Skúšky zariadení (individuálne, príprava ku komplexným, komplexné skúšky)</t>
  </si>
  <si>
    <t>Lešenie, žeriav,doprava</t>
  </si>
  <si>
    <t>Spustenie zariadeniíl</t>
  </si>
  <si>
    <t>Dodávka       Montáž      Cena celkom [EUR]</t>
  </si>
  <si>
    <t>07 - Ostatné - oprávnený náklad</t>
  </si>
  <si>
    <t>Výmena svietidiel</t>
  </si>
  <si>
    <t>Vzduchotechnika</t>
  </si>
  <si>
    <t xml:space="preserve">Zásobníkový ohrievač s objemom 190-200 dm3 s tepelným čerpadlom </t>
  </si>
  <si>
    <t xml:space="preserve">Svietidlo LED vstavané 600x600 IP20 , 40-50W, min. 4800lm                                            </t>
  </si>
  <si>
    <t xml:space="preserve">Svietidlo LED prisadené600x600 IP20  , 20-30W, min. 2400lm                                           </t>
  </si>
  <si>
    <t xml:space="preserve">Svietidlo LED prisadené kruhové 40cm, IP20, , 30-40W, min. 3300lm                                     </t>
  </si>
  <si>
    <t xml:space="preserve">Svietidlo LED prisadené 300x1200 IP20, 20-30W, min. 2400lm                                             </t>
  </si>
  <si>
    <t xml:space="preserve">Svietidlo LED prisadené 250x250 IP20, 10-20W, min. 1200lm                                    </t>
  </si>
  <si>
    <t xml:space="preserve">Svietidlo LED interierové nástenné  IP20, 10-20W, min. 1200lm                                  </t>
  </si>
  <si>
    <t xml:space="preserve">Svietidlo LED zavesené, IP43, 30-50W,stmievatelné, max. 3500lm                                                   </t>
  </si>
  <si>
    <t xml:space="preserve">Svietidlo LED prisadené  IP44 20-30W, min. 2400lm                                          </t>
  </si>
  <si>
    <t xml:space="preserve">Svietidlo LED exteriérové do vlhka IP44 20-30W, min. 2400lm                              </t>
  </si>
  <si>
    <t>Rozvádzač R VZT</t>
  </si>
  <si>
    <t>26a</t>
  </si>
  <si>
    <t>a</t>
  </si>
  <si>
    <t>94195500</t>
  </si>
  <si>
    <t xml:space="preserve">Lešenie ľahké pracovné pomocné, s výškou lešeňovej podlahy do 1,50 m                                                                      </t>
  </si>
  <si>
    <t>26b</t>
  </si>
  <si>
    <t>b</t>
  </si>
  <si>
    <t xml:space="preserve">Lešenie ľahké pracovné pomocné, s výškou lešeňovej podlahy do 3,5 m                                                                      </t>
  </si>
  <si>
    <t>26c</t>
  </si>
  <si>
    <t>952901111</t>
  </si>
  <si>
    <t>Vyčistenie budov pri výške podlaží do 4m</t>
  </si>
</sst>
</file>

<file path=xl/styles.xml><?xml version="1.0" encoding="utf-8"?>
<styleSheet xmlns="http://schemas.openxmlformats.org/spreadsheetml/2006/main">
  <numFmts count="9">
    <numFmt numFmtId="164" formatCode="#,##0.00%"/>
    <numFmt numFmtId="165" formatCode="dd\.mm\.yyyy"/>
    <numFmt numFmtId="166" formatCode="#,##0.00000"/>
    <numFmt numFmtId="167" formatCode="#,##0.000"/>
    <numFmt numFmtId="168" formatCode="#,##0.00;\-#,##0.00"/>
    <numFmt numFmtId="169" formatCode="#,##0;\-#,##0"/>
    <numFmt numFmtId="170" formatCode="#,##0.000;\-#,##0.000"/>
    <numFmt numFmtId="171" formatCode="#,##0.00&quot; €&quot;"/>
    <numFmt numFmtId="172" formatCode="#,##0.00\ [$€-407];[Red]\-#,##0.00\ [$€-407]"/>
  </numFmts>
  <fonts count="6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indexed="56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indexed="5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indexed="56"/>
      <name val="Trebuchet MS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10"/>
      <color theme="3" tint="-0.249977111117893"/>
      <name val="Trebuchet MS"/>
      <family val="2"/>
      <charset val="238"/>
    </font>
    <font>
      <b/>
      <sz val="8"/>
      <color theme="3" tint="-0.249977111117893"/>
      <name val="Trebuchet MS"/>
      <family val="2"/>
      <charset val="238"/>
    </font>
    <font>
      <b/>
      <sz val="9"/>
      <color indexed="18"/>
      <name val="Arial CE"/>
      <charset val="110"/>
    </font>
    <font>
      <b/>
      <sz val="8"/>
      <name val="Arial CE"/>
      <charset val="110"/>
    </font>
    <font>
      <sz val="8"/>
      <name val="Arial CE"/>
      <charset val="110"/>
    </font>
    <font>
      <i/>
      <sz val="8"/>
      <color indexed="12"/>
      <name val="Arial CE"/>
      <charset val="110"/>
    </font>
    <font>
      <sz val="8"/>
      <name val="Arial CE"/>
      <family val="2"/>
      <charset val="238"/>
    </font>
    <font>
      <b/>
      <sz val="12"/>
      <color rgb="FF960000"/>
      <name val="Trebuchet MS"/>
      <family val="2"/>
      <charset val="238"/>
    </font>
    <font>
      <sz val="8"/>
      <color rgb="FF003366"/>
      <name val="Trebuchet MS"/>
      <family val="2"/>
      <charset val="238"/>
    </font>
    <font>
      <i/>
      <sz val="8"/>
      <name val="Trebuchet MS"/>
      <family val="2"/>
      <charset val="238"/>
    </font>
    <font>
      <sz val="10"/>
      <name val="Arial CE"/>
      <family val="2"/>
      <charset val="238"/>
    </font>
    <font>
      <b/>
      <u/>
      <sz val="8"/>
      <name val="Trebuchet MS"/>
      <family val="2"/>
      <charset val="238"/>
    </font>
    <font>
      <sz val="9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FF0000"/>
      <name val="Trebuchet MS"/>
      <family val="2"/>
    </font>
    <font>
      <i/>
      <sz val="8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/>
    <xf numFmtId="0" fontId="53" fillId="0" borderId="0"/>
  </cellStyleXfs>
  <cellXfs count="42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0" fillId="0" borderId="0" xfId="0"/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left"/>
      <protection locked="0"/>
    </xf>
    <xf numFmtId="0" fontId="34" fillId="0" borderId="26" xfId="0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  <protection locked="0"/>
    </xf>
    <xf numFmtId="0" fontId="36" fillId="0" borderId="0" xfId="0" applyFont="1" applyBorder="1" applyAlignment="1" applyProtection="1">
      <alignment horizontal="left"/>
      <protection locked="0"/>
    </xf>
    <xf numFmtId="0" fontId="34" fillId="0" borderId="27" xfId="0" applyFont="1" applyBorder="1" applyAlignment="1" applyProtection="1">
      <alignment horizontal="left"/>
      <protection locked="0"/>
    </xf>
    <xf numFmtId="0" fontId="37" fillId="0" borderId="0" xfId="0" applyFont="1" applyBorder="1" applyAlignment="1" applyProtection="1">
      <alignment horizontal="left"/>
      <protection locked="0"/>
    </xf>
    <xf numFmtId="0" fontId="38" fillId="0" borderId="0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protection locked="0"/>
    </xf>
    <xf numFmtId="167" fontId="40" fillId="0" borderId="0" xfId="0" applyNumberFormat="1" applyFont="1" applyBorder="1" applyAlignment="1" applyProtection="1"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49" fontId="41" fillId="0" borderId="0" xfId="0" applyNumberFormat="1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alignment horizontal="left" vertical="top"/>
      <protection locked="0"/>
    </xf>
    <xf numFmtId="167" fontId="41" fillId="0" borderId="0" xfId="0" applyNumberFormat="1" applyFont="1" applyBorder="1" applyAlignment="1" applyProtection="1"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42" fillId="0" borderId="0" xfId="0" applyFont="1" applyBorder="1" applyAlignment="1" applyProtection="1">
      <alignment horizontal="right"/>
      <protection locked="0"/>
    </xf>
    <xf numFmtId="4" fontId="41" fillId="0" borderId="0" xfId="0" applyNumberFormat="1" applyFont="1" applyBorder="1" applyAlignment="1" applyProtection="1">
      <protection locked="0"/>
    </xf>
    <xf numFmtId="0" fontId="43" fillId="0" borderId="0" xfId="0" applyFont="1" applyBorder="1" applyAlignment="1" applyProtection="1">
      <protection locked="0"/>
    </xf>
    <xf numFmtId="0" fontId="44" fillId="0" borderId="0" xfId="0" applyFont="1" applyBorder="1" applyAlignment="1" applyProtection="1">
      <alignment horizontal="left" vertical="top"/>
      <protection locked="0"/>
    </xf>
    <xf numFmtId="0" fontId="43" fillId="0" borderId="0" xfId="0" applyFont="1" applyBorder="1" applyAlignment="1" applyProtection="1">
      <alignment horizontal="left" vertical="top"/>
      <protection locked="0"/>
    </xf>
    <xf numFmtId="167" fontId="37" fillId="0" borderId="0" xfId="0" applyNumberFormat="1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vertical="center"/>
    </xf>
    <xf numFmtId="169" fontId="4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5" fillId="0" borderId="0" xfId="0" applyFont="1" applyBorder="1" applyAlignment="1" applyProtection="1">
      <alignment horizontal="left" vertical="center" wrapText="1"/>
      <protection locked="0"/>
    </xf>
    <xf numFmtId="170" fontId="45" fillId="0" borderId="0" xfId="0" applyNumberFormat="1" applyFont="1" applyBorder="1" applyAlignment="1" applyProtection="1">
      <alignment horizontal="right" vertical="center"/>
      <protection locked="0"/>
    </xf>
    <xf numFmtId="169" fontId="46" fillId="0" borderId="0" xfId="0" applyNumberFormat="1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horizontal="left" vertical="center" wrapText="1"/>
      <protection locked="0"/>
    </xf>
    <xf numFmtId="170" fontId="46" fillId="0" borderId="0" xfId="0" applyNumberFormat="1" applyFont="1" applyBorder="1" applyAlignment="1" applyProtection="1">
      <alignment horizontal="right" vertical="center"/>
      <protection locked="0"/>
    </xf>
    <xf numFmtId="169" fontId="47" fillId="0" borderId="0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left" vertical="center" wrapText="1"/>
      <protection locked="0"/>
    </xf>
    <xf numFmtId="170" fontId="47" fillId="0" borderId="0" xfId="0" applyNumberFormat="1" applyFont="1" applyBorder="1" applyAlignment="1" applyProtection="1">
      <alignment horizontal="right" vertical="center"/>
      <protection locked="0"/>
    </xf>
    <xf numFmtId="169" fontId="48" fillId="0" borderId="0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left" vertical="center" wrapText="1"/>
      <protection locked="0"/>
    </xf>
    <xf numFmtId="170" fontId="48" fillId="0" borderId="0" xfId="0" applyNumberFormat="1" applyFont="1" applyBorder="1" applyAlignment="1" applyProtection="1">
      <alignment horizontal="right" vertical="center"/>
      <protection locked="0"/>
    </xf>
    <xf numFmtId="0" fontId="45" fillId="0" borderId="0" xfId="0" applyFont="1" applyBorder="1" applyAlignment="1" applyProtection="1">
      <alignment horizontal="left" vertical="center"/>
      <protection locked="0"/>
    </xf>
    <xf numFmtId="0" fontId="46" fillId="0" borderId="0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/>
    <xf numFmtId="0" fontId="7" fillId="0" borderId="27" xfId="0" applyFont="1" applyBorder="1" applyAlignment="1"/>
    <xf numFmtId="0" fontId="0" fillId="0" borderId="26" xfId="0" applyFont="1" applyBorder="1" applyAlignment="1" applyProtection="1">
      <alignment horizontal="left" vertical="top"/>
      <protection locked="0"/>
    </xf>
    <xf numFmtId="0" fontId="0" fillId="0" borderId="27" xfId="0" applyFont="1" applyBorder="1" applyAlignment="1" applyProtection="1">
      <alignment horizontal="left" vertical="top"/>
      <protection locked="0"/>
    </xf>
    <xf numFmtId="0" fontId="0" fillId="0" borderId="31" xfId="0" applyBorder="1"/>
    <xf numFmtId="0" fontId="0" fillId="0" borderId="32" xfId="0" applyBorder="1" applyAlignment="1">
      <alignment vertical="center"/>
    </xf>
    <xf numFmtId="0" fontId="0" fillId="0" borderId="33" xfId="0" applyBorder="1"/>
    <xf numFmtId="0" fontId="51" fillId="0" borderId="0" xfId="0" applyFont="1" applyBorder="1" applyAlignment="1"/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49" fontId="41" fillId="0" borderId="0" xfId="0" applyNumberFormat="1" applyFont="1" applyBorder="1" applyAlignment="1" applyProtection="1">
      <alignment vertical="center"/>
      <protection locked="0"/>
    </xf>
    <xf numFmtId="167" fontId="41" fillId="0" borderId="0" xfId="0" applyNumberFormat="1" applyFont="1" applyBorder="1" applyAlignment="1" applyProtection="1">
      <alignment vertical="center"/>
      <protection locked="0"/>
    </xf>
    <xf numFmtId="0" fontId="41" fillId="0" borderId="0" xfId="0" applyFont="1" applyBorder="1"/>
    <xf numFmtId="0" fontId="0" fillId="0" borderId="26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0" fillId="0" borderId="26" xfId="0" applyBorder="1"/>
    <xf numFmtId="0" fontId="0" fillId="0" borderId="27" xfId="0" applyBorder="1"/>
    <xf numFmtId="0" fontId="0" fillId="0" borderId="32" xfId="0" applyBorder="1"/>
    <xf numFmtId="0" fontId="41" fillId="0" borderId="32" xfId="0" applyFont="1" applyBorder="1" applyAlignment="1">
      <alignment vertical="center"/>
    </xf>
    <xf numFmtId="0" fontId="41" fillId="0" borderId="0" xfId="0" applyFont="1" applyBorder="1" applyAlignment="1" applyProtection="1">
      <alignment horizontal="right" vertical="center"/>
      <protection locked="0"/>
    </xf>
    <xf numFmtId="0" fontId="41" fillId="0" borderId="0" xfId="0" applyFont="1" applyBorder="1" applyAlignment="1">
      <alignment horizontal="right"/>
    </xf>
    <xf numFmtId="0" fontId="5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167" fontId="32" fillId="0" borderId="0" xfId="0" applyNumberFormat="1" applyFont="1" applyBorder="1" applyAlignment="1" applyProtection="1">
      <alignment vertical="center"/>
      <protection locked="0"/>
    </xf>
    <xf numFmtId="49" fontId="41" fillId="0" borderId="0" xfId="0" applyNumberFormat="1" applyFont="1" applyFill="1" applyAlignment="1">
      <alignment horizontal="left"/>
    </xf>
    <xf numFmtId="0" fontId="41" fillId="0" borderId="0" xfId="0" applyFont="1" applyFill="1" applyBorder="1"/>
    <xf numFmtId="0" fontId="42" fillId="0" borderId="0" xfId="2" applyFont="1" applyBorder="1" applyAlignment="1">
      <alignment wrapText="1"/>
    </xf>
    <xf numFmtId="0" fontId="41" fillId="0" borderId="0" xfId="2" applyFont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0" fontId="41" fillId="0" borderId="0" xfId="0" applyFont="1" applyBorder="1" applyAlignment="1">
      <alignment horizontal="center"/>
    </xf>
    <xf numFmtId="171" fontId="41" fillId="0" borderId="0" xfId="2" applyNumberFormat="1" applyFont="1" applyBorder="1" applyAlignment="1">
      <alignment horizontal="center"/>
    </xf>
    <xf numFmtId="172" fontId="41" fillId="0" borderId="0" xfId="2" applyNumberFormat="1" applyFont="1" applyFill="1" applyBorder="1" applyAlignment="1">
      <alignment horizontal="center"/>
    </xf>
    <xf numFmtId="49" fontId="41" fillId="0" borderId="0" xfId="0" applyNumberFormat="1" applyFont="1" applyFill="1" applyBorder="1" applyAlignment="1" applyProtection="1">
      <alignment horizontal="left"/>
      <protection locked="0"/>
    </xf>
    <xf numFmtId="49" fontId="41" fillId="0" borderId="0" xfId="0" applyNumberFormat="1" applyFont="1" applyFill="1" applyBorder="1" applyAlignment="1">
      <alignment horizontal="left"/>
    </xf>
    <xf numFmtId="0" fontId="41" fillId="0" borderId="0" xfId="2" applyFont="1" applyBorder="1"/>
    <xf numFmtId="0" fontId="41" fillId="0" borderId="31" xfId="0" applyFont="1" applyFill="1" applyBorder="1"/>
    <xf numFmtId="0" fontId="41" fillId="0" borderId="32" xfId="0" applyFont="1" applyFill="1" applyBorder="1"/>
    <xf numFmtId="0" fontId="41" fillId="0" borderId="32" xfId="0" applyFont="1" applyBorder="1"/>
    <xf numFmtId="0" fontId="41" fillId="0" borderId="32" xfId="0" applyFont="1" applyBorder="1" applyAlignment="1">
      <alignment horizontal="center"/>
    </xf>
    <xf numFmtId="0" fontId="41" fillId="0" borderId="32" xfId="0" applyFont="1" applyFill="1" applyBorder="1" applyAlignment="1">
      <alignment horizontal="left"/>
    </xf>
    <xf numFmtId="171" fontId="41" fillId="0" borderId="32" xfId="2" applyNumberFormat="1" applyFont="1" applyBorder="1" applyAlignment="1">
      <alignment horizontal="center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39" fillId="0" borderId="32" xfId="0" applyFont="1" applyBorder="1" applyAlignment="1" applyProtection="1">
      <alignment horizontal="right"/>
      <protection locked="0"/>
    </xf>
    <xf numFmtId="167" fontId="40" fillId="0" borderId="32" xfId="0" applyNumberFormat="1" applyFont="1" applyBorder="1" applyAlignment="1" applyProtection="1">
      <protection locked="0"/>
    </xf>
    <xf numFmtId="4" fontId="40" fillId="0" borderId="32" xfId="0" applyNumberFormat="1" applyFont="1" applyBorder="1" applyAlignment="1" applyProtection="1"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26" xfId="0" applyBorder="1" applyAlignment="1">
      <alignment vertical="center"/>
    </xf>
    <xf numFmtId="49" fontId="41" fillId="0" borderId="0" xfId="0" applyNumberFormat="1" applyFont="1" applyFill="1" applyBorder="1" applyAlignment="1">
      <alignment horizontal="left" vertical="center"/>
    </xf>
    <xf numFmtId="171" fontId="41" fillId="0" borderId="0" xfId="2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41" fillId="0" borderId="0" xfId="0" applyFont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36" fillId="0" borderId="0" xfId="0" applyFont="1" applyBorder="1" applyAlignment="1" applyProtection="1">
      <alignment horizontal="left"/>
      <protection locked="0"/>
    </xf>
    <xf numFmtId="0" fontId="38" fillId="0" borderId="0" xfId="0" applyFont="1" applyBorder="1" applyAlignment="1" applyProtection="1">
      <alignment horizontal="left"/>
      <protection locked="0"/>
    </xf>
    <xf numFmtId="2" fontId="41" fillId="0" borderId="0" xfId="0" applyNumberFormat="1" applyFont="1" applyBorder="1"/>
    <xf numFmtId="2" fontId="41" fillId="0" borderId="0" xfId="0" applyNumberFormat="1" applyFont="1" applyBorder="1" applyAlignment="1">
      <alignment vertical="center"/>
    </xf>
    <xf numFmtId="2" fontId="41" fillId="0" borderId="32" xfId="0" applyNumberFormat="1" applyFont="1" applyBorder="1"/>
    <xf numFmtId="14" fontId="2" fillId="0" borderId="0" xfId="0" applyNumberFormat="1" applyFont="1" applyBorder="1" applyAlignment="1">
      <alignment horizontal="left" vertical="center"/>
    </xf>
    <xf numFmtId="0" fontId="0" fillId="0" borderId="0" xfId="0"/>
    <xf numFmtId="0" fontId="0" fillId="0" borderId="0" xfId="0"/>
    <xf numFmtId="49" fontId="57" fillId="0" borderId="0" xfId="0" applyNumberFormat="1" applyFont="1" applyFill="1" applyAlignment="1">
      <alignment horizontal="left"/>
    </xf>
    <xf numFmtId="0" fontId="57" fillId="0" borderId="26" xfId="0" applyFont="1" applyBorder="1"/>
    <xf numFmtId="0" fontId="57" fillId="0" borderId="0" xfId="2" applyFont="1" applyBorder="1" applyAlignment="1">
      <alignment horizontal="center"/>
    </xf>
    <xf numFmtId="0" fontId="57" fillId="0" borderId="0" xfId="0" applyFont="1" applyBorder="1"/>
    <xf numFmtId="172" fontId="57" fillId="0" borderId="0" xfId="2" applyNumberFormat="1" applyFont="1" applyFill="1" applyBorder="1" applyAlignment="1">
      <alignment horizontal="center"/>
    </xf>
    <xf numFmtId="0" fontId="57" fillId="0" borderId="0" xfId="2" applyFont="1" applyBorder="1"/>
    <xf numFmtId="171" fontId="57" fillId="0" borderId="0" xfId="2" applyNumberFormat="1" applyFont="1" applyBorder="1" applyAlignment="1">
      <alignment horizontal="center"/>
    </xf>
    <xf numFmtId="2" fontId="57" fillId="0" borderId="0" xfId="0" applyNumberFormat="1" applyFont="1" applyBorder="1"/>
    <xf numFmtId="0" fontId="57" fillId="0" borderId="27" xfId="0" applyFont="1" applyBorder="1"/>
    <xf numFmtId="0" fontId="57" fillId="0" borderId="0" xfId="0" applyFont="1"/>
    <xf numFmtId="0" fontId="58" fillId="0" borderId="26" xfId="0" applyFont="1" applyBorder="1" applyAlignment="1" applyProtection="1">
      <alignment vertical="center"/>
      <protection locked="0"/>
    </xf>
    <xf numFmtId="0" fontId="59" fillId="0" borderId="0" xfId="0" applyFont="1" applyBorder="1" applyAlignment="1" applyProtection="1">
      <alignment horizontal="right" vertical="center"/>
      <protection locked="0"/>
    </xf>
    <xf numFmtId="0" fontId="58" fillId="0" borderId="0" xfId="0" applyFont="1" applyBorder="1" applyAlignment="1" applyProtection="1">
      <alignment horizontal="center" vertical="center"/>
      <protection locked="0"/>
    </xf>
    <xf numFmtId="49" fontId="58" fillId="0" borderId="0" xfId="0" applyNumberFormat="1" applyFont="1" applyBorder="1" applyAlignment="1" applyProtection="1">
      <alignment vertical="center"/>
      <protection locked="0"/>
    </xf>
    <xf numFmtId="0" fontId="58" fillId="0" borderId="0" xfId="0" applyFont="1" applyBorder="1" applyAlignment="1" applyProtection="1">
      <alignment vertical="center"/>
      <protection locked="0"/>
    </xf>
    <xf numFmtId="167" fontId="58" fillId="0" borderId="0" xfId="0" applyNumberFormat="1" applyFont="1" applyBorder="1" applyAlignment="1" applyProtection="1">
      <alignment vertical="center"/>
      <protection locked="0"/>
    </xf>
    <xf numFmtId="0" fontId="58" fillId="0" borderId="27" xfId="0" applyFont="1" applyBorder="1" applyAlignment="1" applyProtection="1">
      <alignment vertical="center"/>
      <protection locked="0"/>
    </xf>
    <xf numFmtId="0" fontId="58" fillId="0" borderId="0" xfId="0" applyFont="1" applyAlignment="1">
      <alignment vertical="center"/>
    </xf>
    <xf numFmtId="0" fontId="58" fillId="0" borderId="25" xfId="0" applyFont="1" applyBorder="1" applyAlignment="1">
      <alignment horizontal="left" vertical="center"/>
    </xf>
    <xf numFmtId="0" fontId="58" fillId="0" borderId="0" xfId="0" applyFont="1" applyBorder="1" applyAlignment="1">
      <alignment horizontal="center" vertical="center"/>
    </xf>
    <xf numFmtId="166" fontId="58" fillId="0" borderId="0" xfId="0" applyNumberFormat="1" applyFont="1" applyBorder="1" applyAlignment="1">
      <alignment vertical="center"/>
    </xf>
    <xf numFmtId="166" fontId="58" fillId="0" borderId="15" xfId="0" applyNumberFormat="1" applyFont="1" applyBorder="1" applyAlignment="1">
      <alignment vertical="center"/>
    </xf>
    <xf numFmtId="0" fontId="58" fillId="0" borderId="0" xfId="0" applyFont="1" applyAlignment="1">
      <alignment horizontal="left" vertical="center"/>
    </xf>
    <xf numFmtId="4" fontId="58" fillId="0" borderId="0" xfId="0" applyNumberFormat="1" applyFont="1" applyAlignment="1">
      <alignment vertical="center"/>
    </xf>
    <xf numFmtId="167" fontId="58" fillId="0" borderId="0" xfId="0" applyNumberFormat="1" applyFont="1" applyAlignment="1">
      <alignment vertical="center"/>
    </xf>
    <xf numFmtId="0" fontId="58" fillId="0" borderId="0" xfId="0" applyFont="1" applyBorder="1" applyAlignment="1" applyProtection="1">
      <alignment horizontal="right" vertical="center"/>
      <protection locked="0"/>
    </xf>
    <xf numFmtId="49" fontId="58" fillId="0" borderId="0" xfId="0" applyNumberFormat="1" applyFont="1" applyBorder="1" applyAlignment="1" applyProtection="1">
      <alignment horizontal="left" vertical="center" wrapText="1"/>
      <protection locked="0"/>
    </xf>
    <xf numFmtId="0" fontId="58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left" vertical="center" wrapText="1"/>
      <protection locked="0"/>
    </xf>
    <xf numFmtId="0" fontId="11" fillId="2" borderId="0" xfId="1" applyFont="1" applyFill="1" applyAlignment="1" applyProtection="1">
      <alignment horizontal="center"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167" fontId="41" fillId="0" borderId="0" xfId="0" applyNumberFormat="1" applyFont="1" applyBorder="1" applyAlignment="1" applyProtection="1">
      <alignment horizontal="right" vertical="center"/>
      <protection locked="0"/>
    </xf>
    <xf numFmtId="167" fontId="58" fillId="0" borderId="0" xfId="0" applyNumberFormat="1" applyFont="1" applyBorder="1" applyAlignment="1" applyProtection="1">
      <alignment horizontal="right" vertical="center"/>
      <protection locked="0"/>
    </xf>
    <xf numFmtId="167" fontId="41" fillId="0" borderId="0" xfId="0" applyNumberFormat="1" applyFont="1" applyBorder="1" applyAlignment="1" applyProtection="1">
      <alignment vertical="center"/>
      <protection locked="0"/>
    </xf>
    <xf numFmtId="167" fontId="58" fillId="0" borderId="0" xfId="0" applyNumberFormat="1" applyFont="1" applyBorder="1" applyAlignment="1" applyProtection="1">
      <alignment vertical="center"/>
      <protection locked="0"/>
    </xf>
    <xf numFmtId="0" fontId="2" fillId="5" borderId="0" xfId="0" applyFont="1" applyFill="1" applyBorder="1" applyAlignment="1">
      <alignment horizontal="center" vertical="center" wrapText="1"/>
    </xf>
    <xf numFmtId="167" fontId="50" fillId="0" borderId="0" xfId="0" applyNumberFormat="1" applyFont="1" applyBorder="1" applyAlignment="1"/>
    <xf numFmtId="167" fontId="3" fillId="0" borderId="0" xfId="0" applyNumberFormat="1" applyFont="1" applyBorder="1" applyAlignment="1">
      <alignment vertical="center"/>
    </xf>
    <xf numFmtId="167" fontId="41" fillId="0" borderId="0" xfId="0" applyNumberFormat="1" applyFont="1" applyBorder="1" applyAlignment="1">
      <alignment vertical="center"/>
    </xf>
    <xf numFmtId="0" fontId="55" fillId="5" borderId="2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0" fontId="58" fillId="0" borderId="0" xfId="0" applyFont="1" applyBorder="1" applyAlignment="1" applyProtection="1">
      <alignment horizontal="left" vertical="center" wrapText="1"/>
      <protection locked="0"/>
    </xf>
    <xf numFmtId="167" fontId="32" fillId="0" borderId="0" xfId="0" applyNumberFormat="1" applyFont="1" applyBorder="1" applyAlignment="1" applyProtection="1">
      <alignment vertical="center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168" fontId="0" fillId="0" borderId="32" xfId="0" applyNumberFormat="1" applyFon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168" fontId="41" fillId="0" borderId="0" xfId="0" applyNumberFormat="1" applyFont="1" applyBorder="1" applyAlignment="1" applyProtection="1">
      <alignment horizontal="right"/>
      <protection locked="0"/>
    </xf>
    <xf numFmtId="0" fontId="41" fillId="0" borderId="0" xfId="0" applyFont="1" applyBorder="1" applyAlignment="1" applyProtection="1">
      <alignment horizontal="left"/>
      <protection locked="0"/>
    </xf>
    <xf numFmtId="168" fontId="43" fillId="0" borderId="0" xfId="0" applyNumberFormat="1" applyFont="1" applyBorder="1" applyAlignment="1" applyProtection="1">
      <alignment horizontal="right"/>
      <protection locked="0"/>
    </xf>
    <xf numFmtId="0" fontId="43" fillId="0" borderId="0" xfId="0" applyFont="1" applyBorder="1" applyAlignment="1" applyProtection="1">
      <alignment horizontal="left"/>
      <protection locked="0"/>
    </xf>
    <xf numFmtId="168" fontId="36" fillId="0" borderId="0" xfId="0" applyNumberFormat="1" applyFont="1" applyBorder="1" applyAlignment="1" applyProtection="1">
      <alignment horizontal="right"/>
      <protection locked="0"/>
    </xf>
    <xf numFmtId="0" fontId="36" fillId="0" borderId="0" xfId="0" applyFont="1" applyBorder="1" applyAlignment="1" applyProtection="1">
      <alignment horizontal="left"/>
      <protection locked="0"/>
    </xf>
    <xf numFmtId="168" fontId="38" fillId="0" borderId="0" xfId="0" applyNumberFormat="1" applyFont="1" applyBorder="1" applyAlignment="1" applyProtection="1">
      <alignment horizontal="right"/>
      <protection locked="0"/>
    </xf>
    <xf numFmtId="0" fontId="38" fillId="0" borderId="0" xfId="0" applyFont="1" applyBorder="1" applyAlignment="1" applyProtection="1">
      <alignment horizontal="left"/>
      <protection locked="0"/>
    </xf>
    <xf numFmtId="0" fontId="35" fillId="0" borderId="0" xfId="0" applyFont="1" applyBorder="1" applyAlignment="1">
      <alignment horizontal="left" vertical="top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167" fontId="22" fillId="0" borderId="0" xfId="0" applyNumberFormat="1" applyFont="1" applyBorder="1" applyAlignment="1"/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 wrapText="1"/>
      <protection locked="0"/>
    </xf>
  </cellXfs>
  <cellStyles count="3">
    <cellStyle name="Excel Built-in Normal" xfId="2"/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9"/>
  <sheetViews>
    <sheetView showGridLines="0" zoomScaleNormal="100" workbookViewId="0">
      <pane ySplit="1" topLeftCell="A2" activePane="bottomLeft" state="frozen"/>
      <selection pane="bottomLeft" activeCell="U16" sqref="U1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11.16406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R2" s="349" t="s">
        <v>8</v>
      </c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343" t="s">
        <v>11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23"/>
      <c r="AS4" s="17" t="s">
        <v>12</v>
      </c>
      <c r="BS4" s="18" t="s">
        <v>9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327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14</v>
      </c>
      <c r="E6" s="24"/>
      <c r="F6" s="24"/>
      <c r="G6" s="24"/>
      <c r="H6" s="24"/>
      <c r="I6" s="24"/>
      <c r="J6" s="24"/>
      <c r="K6" s="329" t="s">
        <v>15</v>
      </c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24"/>
      <c r="AQ6" s="23"/>
      <c r="BS6" s="18" t="s">
        <v>9</v>
      </c>
    </row>
    <row r="7" spans="1:73" ht="14.45" customHeight="1">
      <c r="B7" s="22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18</v>
      </c>
      <c r="E8" s="24"/>
      <c r="F8" s="24"/>
      <c r="G8" s="24"/>
      <c r="H8" s="24"/>
      <c r="I8" s="24"/>
      <c r="J8" s="24"/>
      <c r="K8" s="26" t="s">
        <v>19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293">
        <v>44132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24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24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/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29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24</v>
      </c>
      <c r="AL17" s="24"/>
      <c r="AM17" s="24"/>
      <c r="AN17" s="26" t="s">
        <v>5</v>
      </c>
      <c r="AO17" s="24"/>
      <c r="AP17" s="24"/>
      <c r="AQ17" s="23"/>
      <c r="BS17" s="18" t="s">
        <v>30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31</v>
      </c>
    </row>
    <row r="19" spans="2:71" ht="14.45" customHeight="1">
      <c r="B19" s="22"/>
      <c r="C19" s="24"/>
      <c r="D19" s="28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3"/>
      <c r="BS19" s="18" t="s">
        <v>31</v>
      </c>
    </row>
    <row r="20" spans="2:71" ht="18.399999999999999" customHeight="1">
      <c r="B20" s="22"/>
      <c r="C20" s="24"/>
      <c r="D20" s="24"/>
      <c r="E20" s="26" t="s">
        <v>26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24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330" t="s">
        <v>5</v>
      </c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357">
        <f>ROUND(AG87,2)</f>
        <v>0</v>
      </c>
      <c r="AL26" s="328"/>
      <c r="AM26" s="328"/>
      <c r="AN26" s="328"/>
      <c r="AO26" s="328"/>
      <c r="AP26" s="24"/>
      <c r="AQ26" s="23"/>
    </row>
    <row r="27" spans="2:71" ht="14.45" customHeight="1">
      <c r="B27" s="22"/>
      <c r="C27" s="24"/>
      <c r="D27" s="30" t="s">
        <v>35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357">
        <f>ROUND(AG96,2)</f>
        <v>0</v>
      </c>
      <c r="AL27" s="357"/>
      <c r="AM27" s="357"/>
      <c r="AN27" s="357"/>
      <c r="AO27" s="357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36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8">
        <f>ROUND(AK26+AK27,2)</f>
        <v>0</v>
      </c>
      <c r="AL29" s="359"/>
      <c r="AM29" s="359"/>
      <c r="AN29" s="359"/>
      <c r="AO29" s="359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37</v>
      </c>
      <c r="E31" s="37"/>
      <c r="F31" s="38" t="s">
        <v>38</v>
      </c>
      <c r="G31" s="37"/>
      <c r="H31" s="37"/>
      <c r="I31" s="37"/>
      <c r="J31" s="37"/>
      <c r="K31" s="37"/>
      <c r="L31" s="324">
        <v>0.2</v>
      </c>
      <c r="M31" s="325"/>
      <c r="N31" s="325"/>
      <c r="O31" s="325"/>
      <c r="P31" s="37"/>
      <c r="Q31" s="37"/>
      <c r="R31" s="37"/>
      <c r="S31" s="37"/>
      <c r="T31" s="40" t="s">
        <v>39</v>
      </c>
      <c r="U31" s="37"/>
      <c r="V31" s="37"/>
      <c r="W31" s="326">
        <f>AK29</f>
        <v>0</v>
      </c>
      <c r="X31" s="325"/>
      <c r="Y31" s="325"/>
      <c r="Z31" s="325"/>
      <c r="AA31" s="325"/>
      <c r="AB31" s="325"/>
      <c r="AC31" s="325"/>
      <c r="AD31" s="325"/>
      <c r="AE31" s="325"/>
      <c r="AF31" s="37"/>
      <c r="AG31" s="37"/>
      <c r="AH31" s="37"/>
      <c r="AI31" s="37"/>
      <c r="AJ31" s="37"/>
      <c r="AK31" s="326">
        <f>W31*0.2</f>
        <v>0</v>
      </c>
      <c r="AL31" s="325"/>
      <c r="AM31" s="325"/>
      <c r="AN31" s="325"/>
      <c r="AO31" s="325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40</v>
      </c>
      <c r="G32" s="37"/>
      <c r="H32" s="37"/>
      <c r="I32" s="37"/>
      <c r="J32" s="37"/>
      <c r="K32" s="37"/>
      <c r="L32" s="324">
        <v>0.2</v>
      </c>
      <c r="M32" s="325"/>
      <c r="N32" s="325"/>
      <c r="O32" s="325"/>
      <c r="P32" s="37"/>
      <c r="Q32" s="37"/>
      <c r="R32" s="37"/>
      <c r="S32" s="37"/>
      <c r="T32" s="40" t="s">
        <v>39</v>
      </c>
      <c r="U32" s="37"/>
      <c r="V32" s="37"/>
      <c r="W32" s="326"/>
      <c r="X32" s="325"/>
      <c r="Y32" s="325"/>
      <c r="Z32" s="325"/>
      <c r="AA32" s="325"/>
      <c r="AB32" s="325"/>
      <c r="AC32" s="325"/>
      <c r="AD32" s="325"/>
      <c r="AE32" s="325"/>
      <c r="AF32" s="37"/>
      <c r="AG32" s="37"/>
      <c r="AH32" s="37"/>
      <c r="AI32" s="37"/>
      <c r="AJ32" s="37"/>
      <c r="AK32" s="326"/>
      <c r="AL32" s="325"/>
      <c r="AM32" s="325"/>
      <c r="AN32" s="325"/>
      <c r="AO32" s="325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41</v>
      </c>
      <c r="G33" s="37"/>
      <c r="H33" s="37"/>
      <c r="I33" s="37"/>
      <c r="J33" s="37"/>
      <c r="K33" s="37"/>
      <c r="L33" s="324">
        <v>0.2</v>
      </c>
      <c r="M33" s="325"/>
      <c r="N33" s="325"/>
      <c r="O33" s="325"/>
      <c r="P33" s="37"/>
      <c r="Q33" s="37"/>
      <c r="R33" s="37"/>
      <c r="S33" s="37"/>
      <c r="T33" s="40" t="s">
        <v>39</v>
      </c>
      <c r="U33" s="37"/>
      <c r="V33" s="37"/>
      <c r="W33" s="326">
        <f>ROUND(BB87+SUM(CF97),2)</f>
        <v>0</v>
      </c>
      <c r="X33" s="325"/>
      <c r="Y33" s="325"/>
      <c r="Z33" s="325"/>
      <c r="AA33" s="325"/>
      <c r="AB33" s="325"/>
      <c r="AC33" s="325"/>
      <c r="AD33" s="325"/>
      <c r="AE33" s="325"/>
      <c r="AF33" s="37"/>
      <c r="AG33" s="37"/>
      <c r="AH33" s="37"/>
      <c r="AI33" s="37"/>
      <c r="AJ33" s="37"/>
      <c r="AK33" s="326">
        <v>0</v>
      </c>
      <c r="AL33" s="325"/>
      <c r="AM33" s="325"/>
      <c r="AN33" s="325"/>
      <c r="AO33" s="325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42</v>
      </c>
      <c r="G34" s="37"/>
      <c r="H34" s="37"/>
      <c r="I34" s="37"/>
      <c r="J34" s="37"/>
      <c r="K34" s="37"/>
      <c r="L34" s="324">
        <v>0.2</v>
      </c>
      <c r="M34" s="325"/>
      <c r="N34" s="325"/>
      <c r="O34" s="325"/>
      <c r="P34" s="37"/>
      <c r="Q34" s="37"/>
      <c r="R34" s="37"/>
      <c r="S34" s="37"/>
      <c r="T34" s="40" t="s">
        <v>39</v>
      </c>
      <c r="U34" s="37"/>
      <c r="V34" s="37"/>
      <c r="W34" s="326">
        <f>ROUND(BC87+SUM(CG97),2)</f>
        <v>0</v>
      </c>
      <c r="X34" s="325"/>
      <c r="Y34" s="325"/>
      <c r="Z34" s="325"/>
      <c r="AA34" s="325"/>
      <c r="AB34" s="325"/>
      <c r="AC34" s="325"/>
      <c r="AD34" s="325"/>
      <c r="AE34" s="325"/>
      <c r="AF34" s="37"/>
      <c r="AG34" s="37"/>
      <c r="AH34" s="37"/>
      <c r="AI34" s="37"/>
      <c r="AJ34" s="37"/>
      <c r="AK34" s="326">
        <v>0</v>
      </c>
      <c r="AL34" s="325"/>
      <c r="AM34" s="325"/>
      <c r="AN34" s="325"/>
      <c r="AO34" s="325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43</v>
      </c>
      <c r="G35" s="37"/>
      <c r="H35" s="37"/>
      <c r="I35" s="37"/>
      <c r="J35" s="37"/>
      <c r="K35" s="37"/>
      <c r="L35" s="324">
        <v>0</v>
      </c>
      <c r="M35" s="325"/>
      <c r="N35" s="325"/>
      <c r="O35" s="325"/>
      <c r="P35" s="37"/>
      <c r="Q35" s="37"/>
      <c r="R35" s="37"/>
      <c r="S35" s="37"/>
      <c r="T35" s="40" t="s">
        <v>39</v>
      </c>
      <c r="U35" s="37"/>
      <c r="V35" s="37"/>
      <c r="W35" s="326">
        <f>ROUND(BD87+SUM(CH97),2)</f>
        <v>0</v>
      </c>
      <c r="X35" s="325"/>
      <c r="Y35" s="325"/>
      <c r="Z35" s="325"/>
      <c r="AA35" s="325"/>
      <c r="AB35" s="325"/>
      <c r="AC35" s="325"/>
      <c r="AD35" s="325"/>
      <c r="AE35" s="325"/>
      <c r="AF35" s="37"/>
      <c r="AG35" s="37"/>
      <c r="AH35" s="37"/>
      <c r="AI35" s="37"/>
      <c r="AJ35" s="37"/>
      <c r="AK35" s="326">
        <v>0</v>
      </c>
      <c r="AL35" s="325"/>
      <c r="AM35" s="325"/>
      <c r="AN35" s="325"/>
      <c r="AO35" s="325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44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45</v>
      </c>
      <c r="U37" s="44"/>
      <c r="V37" s="44"/>
      <c r="W37" s="44"/>
      <c r="X37" s="339" t="s">
        <v>46</v>
      </c>
      <c r="Y37" s="340"/>
      <c r="Z37" s="340"/>
      <c r="AA37" s="340"/>
      <c r="AB37" s="340"/>
      <c r="AC37" s="44"/>
      <c r="AD37" s="44"/>
      <c r="AE37" s="44"/>
      <c r="AF37" s="44"/>
      <c r="AG37" s="44"/>
      <c r="AH37" s="44"/>
      <c r="AI37" s="44"/>
      <c r="AJ37" s="44"/>
      <c r="AK37" s="341">
        <f>AK29+AK31</f>
        <v>0</v>
      </c>
      <c r="AL37" s="340"/>
      <c r="AM37" s="340"/>
      <c r="AN37" s="340"/>
      <c r="AO37" s="342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48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50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50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51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52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50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50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343" t="s">
        <v>53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4"/>
      <c r="AF76" s="344"/>
      <c r="AG76" s="344"/>
      <c r="AH76" s="344"/>
      <c r="AI76" s="344"/>
      <c r="AJ76" s="344"/>
      <c r="AK76" s="344"/>
      <c r="AL76" s="344"/>
      <c r="AM76" s="344"/>
      <c r="AN76" s="344"/>
      <c r="AO76" s="344"/>
      <c r="AP76" s="344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14</v>
      </c>
      <c r="D78" s="66"/>
      <c r="E78" s="66"/>
      <c r="F78" s="66"/>
      <c r="G78" s="66"/>
      <c r="H78" s="66"/>
      <c r="I78" s="66"/>
      <c r="J78" s="66"/>
      <c r="K78" s="66"/>
      <c r="L78" s="345" t="str">
        <f>K6</f>
        <v>Zníženie energetickej náročnosti obecného úradu v obci Krásna Ves</v>
      </c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6"/>
      <c r="AO78" s="346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Krásna Ves, parcela č. 155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69">
        <f>IF(AN8= "","",AN8)</f>
        <v>44132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Krásna Ves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27</v>
      </c>
      <c r="AJ82" s="32"/>
      <c r="AK82" s="32"/>
      <c r="AL82" s="32"/>
      <c r="AM82" s="347" t="str">
        <f>IF(E17="","",E17)</f>
        <v xml:space="preserve">FK Real s.r.o. </v>
      </c>
      <c r="AN82" s="347"/>
      <c r="AO82" s="347"/>
      <c r="AP82" s="347"/>
      <c r="AQ82" s="33"/>
      <c r="AS82" s="353" t="s">
        <v>54</v>
      </c>
      <c r="AT82" s="35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25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32</v>
      </c>
      <c r="AJ83" s="32"/>
      <c r="AK83" s="32"/>
      <c r="AL83" s="32"/>
      <c r="AM83" s="347" t="str">
        <f>IF(E20="","",E20)</f>
        <v xml:space="preserve"> </v>
      </c>
      <c r="AN83" s="347"/>
      <c r="AO83" s="347"/>
      <c r="AP83" s="347"/>
      <c r="AQ83" s="33"/>
      <c r="AS83" s="355"/>
      <c r="AT83" s="356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355"/>
      <c r="AT84" s="356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335" t="s">
        <v>55</v>
      </c>
      <c r="D85" s="336"/>
      <c r="E85" s="336"/>
      <c r="F85" s="336"/>
      <c r="G85" s="336"/>
      <c r="H85" s="71"/>
      <c r="I85" s="337" t="s">
        <v>56</v>
      </c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7" t="s">
        <v>57</v>
      </c>
      <c r="AH85" s="336"/>
      <c r="AI85" s="336"/>
      <c r="AJ85" s="336"/>
      <c r="AK85" s="336"/>
      <c r="AL85" s="336"/>
      <c r="AM85" s="336"/>
      <c r="AN85" s="337" t="s">
        <v>58</v>
      </c>
      <c r="AO85" s="336"/>
      <c r="AP85" s="338"/>
      <c r="AQ85" s="33"/>
      <c r="AS85" s="72" t="s">
        <v>59</v>
      </c>
      <c r="AT85" s="73" t="s">
        <v>60</v>
      </c>
      <c r="AU85" s="73" t="s">
        <v>61</v>
      </c>
      <c r="AV85" s="73" t="s">
        <v>62</v>
      </c>
      <c r="AW85" s="73" t="s">
        <v>63</v>
      </c>
      <c r="AX85" s="73" t="s">
        <v>64</v>
      </c>
      <c r="AY85" s="73" t="s">
        <v>65</v>
      </c>
      <c r="AZ85" s="73" t="s">
        <v>66</v>
      </c>
      <c r="BA85" s="73" t="s">
        <v>67</v>
      </c>
      <c r="BB85" s="73" t="s">
        <v>68</v>
      </c>
      <c r="BC85" s="73" t="s">
        <v>69</v>
      </c>
      <c r="BD85" s="74" t="s">
        <v>70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71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351"/>
      <c r="AH87" s="351"/>
      <c r="AI87" s="351"/>
      <c r="AJ87" s="351"/>
      <c r="AK87" s="351"/>
      <c r="AL87" s="351"/>
      <c r="AM87" s="351"/>
      <c r="AN87" s="352"/>
      <c r="AO87" s="352"/>
      <c r="AP87" s="352"/>
      <c r="AQ87" s="67"/>
      <c r="AS87" s="78">
        <f>ROUND(SUM(AS88:AS94),2)</f>
        <v>0</v>
      </c>
      <c r="AT87" s="79">
        <f t="shared" ref="AT87:AT94" si="0">ROUND(SUM(AV87:AW87),2)</f>
        <v>0</v>
      </c>
      <c r="AU87" s="80">
        <f>ROUND(SUM(AU88:AU94),5)</f>
        <v>5553.7893199999999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ROUND(SUM(AZ88:AZ94),2)</f>
        <v>0</v>
      </c>
      <c r="BA87" s="79">
        <f>ROUND(SUM(BA88:BA94),2)</f>
        <v>0</v>
      </c>
      <c r="BB87" s="79">
        <f>ROUND(SUM(BB88:BB94),2)</f>
        <v>0</v>
      </c>
      <c r="BC87" s="79">
        <f>ROUND(SUM(BC88:BC94),2)</f>
        <v>0</v>
      </c>
      <c r="BD87" s="81">
        <f>ROUND(SUM(BD88:BD94),2)</f>
        <v>0</v>
      </c>
      <c r="BS87" s="82" t="s">
        <v>72</v>
      </c>
      <c r="BT87" s="82" t="s">
        <v>73</v>
      </c>
      <c r="BU87" s="83" t="s">
        <v>74</v>
      </c>
      <c r="BV87" s="82" t="s">
        <v>75</v>
      </c>
      <c r="BW87" s="82" t="s">
        <v>76</v>
      </c>
      <c r="BX87" s="82" t="s">
        <v>77</v>
      </c>
    </row>
    <row r="88" spans="1:76" s="5" customFormat="1" ht="16.5" customHeight="1">
      <c r="A88" s="84" t="s">
        <v>78</v>
      </c>
      <c r="B88" s="85"/>
      <c r="C88" s="86"/>
      <c r="D88" s="331">
        <v>1</v>
      </c>
      <c r="E88" s="331"/>
      <c r="F88" s="331"/>
      <c r="G88" s="331"/>
      <c r="H88" s="331"/>
      <c r="I88" s="87"/>
      <c r="J88" s="331" t="s">
        <v>79</v>
      </c>
      <c r="K88" s="331"/>
      <c r="L88" s="331"/>
      <c r="M88" s="331"/>
      <c r="N88" s="331"/>
      <c r="O88" s="331"/>
      <c r="P88" s="331"/>
      <c r="Q88" s="331"/>
      <c r="R88" s="331"/>
      <c r="S88" s="331"/>
      <c r="T88" s="331"/>
      <c r="U88" s="331"/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3"/>
      <c r="AH88" s="334"/>
      <c r="AI88" s="334"/>
      <c r="AJ88" s="334"/>
      <c r="AK88" s="334"/>
      <c r="AL88" s="334"/>
      <c r="AM88" s="334"/>
      <c r="AN88" s="333"/>
      <c r="AO88" s="334"/>
      <c r="AP88" s="334"/>
      <c r="AQ88" s="88"/>
      <c r="AS88" s="89">
        <f>'01 - Zateplenie obvodovéh...'!M28</f>
        <v>0</v>
      </c>
      <c r="AT88" s="90">
        <f t="shared" si="0"/>
        <v>0</v>
      </c>
      <c r="AU88" s="91">
        <f>'01 - Zateplenie obvodovéh...'!W122</f>
        <v>1767.3981563980001</v>
      </c>
      <c r="AV88" s="90">
        <f>'01 - Zateplenie obvodovéh...'!M32</f>
        <v>0</v>
      </c>
      <c r="AW88" s="90">
        <f>'01 - Zateplenie obvodovéh...'!M33</f>
        <v>0</v>
      </c>
      <c r="AX88" s="90">
        <f>'01 - Zateplenie obvodovéh...'!M34</f>
        <v>0</v>
      </c>
      <c r="AY88" s="90">
        <f>'01 - Zateplenie obvodovéh...'!M35</f>
        <v>0</v>
      </c>
      <c r="AZ88" s="90">
        <f>'01 - Zateplenie obvodovéh...'!H32</f>
        <v>0</v>
      </c>
      <c r="BA88" s="90">
        <f>'01 - Zateplenie obvodovéh...'!H33</f>
        <v>0</v>
      </c>
      <c r="BB88" s="90">
        <f>'01 - Zateplenie obvodovéh...'!H34</f>
        <v>0</v>
      </c>
      <c r="BC88" s="90">
        <f>'01 - Zateplenie obvodovéh...'!H35</f>
        <v>0</v>
      </c>
      <c r="BD88" s="92">
        <f>'01 - Zateplenie obvodovéh...'!H36</f>
        <v>0</v>
      </c>
      <c r="BT88" s="93" t="s">
        <v>80</v>
      </c>
      <c r="BV88" s="93" t="s">
        <v>75</v>
      </c>
      <c r="BW88" s="93" t="s">
        <v>81</v>
      </c>
      <c r="BX88" s="93" t="s">
        <v>76</v>
      </c>
    </row>
    <row r="89" spans="1:76" s="5" customFormat="1" ht="16.5" customHeight="1">
      <c r="A89" s="84" t="s">
        <v>78</v>
      </c>
      <c r="B89" s="85"/>
      <c r="C89" s="86"/>
      <c r="D89" s="331">
        <v>2</v>
      </c>
      <c r="E89" s="331"/>
      <c r="F89" s="331"/>
      <c r="G89" s="331"/>
      <c r="H89" s="331"/>
      <c r="I89" s="87"/>
      <c r="J89" s="331" t="s">
        <v>82</v>
      </c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3"/>
      <c r="AH89" s="334"/>
      <c r="AI89" s="334"/>
      <c r="AJ89" s="334"/>
      <c r="AK89" s="334"/>
      <c r="AL89" s="334"/>
      <c r="AM89" s="334"/>
      <c r="AN89" s="333"/>
      <c r="AO89" s="334"/>
      <c r="AP89" s="334"/>
      <c r="AQ89" s="88"/>
      <c r="AS89" s="89">
        <f>'02 - Zateplenie strešného...'!M28</f>
        <v>0</v>
      </c>
      <c r="AT89" s="90">
        <f t="shared" si="0"/>
        <v>0</v>
      </c>
      <c r="AU89" s="91">
        <f>'02 - Zateplenie strešného...'!W118</f>
        <v>652.45305659999997</v>
      </c>
      <c r="AV89" s="90">
        <f>'02 - Zateplenie strešného...'!M32</f>
        <v>0</v>
      </c>
      <c r="AW89" s="90">
        <f>'02 - Zateplenie strešného...'!M33</f>
        <v>0</v>
      </c>
      <c r="AX89" s="90">
        <f>'02 - Zateplenie strešného...'!M34</f>
        <v>0</v>
      </c>
      <c r="AY89" s="90">
        <f>'02 - Zateplenie strešného...'!M35</f>
        <v>0</v>
      </c>
      <c r="AZ89" s="90">
        <f>'02 - Zateplenie strešného...'!H32</f>
        <v>0</v>
      </c>
      <c r="BA89" s="90">
        <f>'02 - Zateplenie strešného...'!H33</f>
        <v>0</v>
      </c>
      <c r="BB89" s="90">
        <f>'02 - Zateplenie strešného...'!H34</f>
        <v>0</v>
      </c>
      <c r="BC89" s="90">
        <f>'02 - Zateplenie strešného...'!H35</f>
        <v>0</v>
      </c>
      <c r="BD89" s="92">
        <f>'02 - Zateplenie strešného...'!H36</f>
        <v>0</v>
      </c>
      <c r="BT89" s="93" t="s">
        <v>80</v>
      </c>
      <c r="BV89" s="93" t="s">
        <v>75</v>
      </c>
      <c r="BW89" s="93" t="s">
        <v>83</v>
      </c>
      <c r="BX89" s="93" t="s">
        <v>76</v>
      </c>
    </row>
    <row r="90" spans="1:76" s="5" customFormat="1" ht="16.5" customHeight="1">
      <c r="A90" s="84" t="s">
        <v>78</v>
      </c>
      <c r="B90" s="85"/>
      <c r="C90" s="86"/>
      <c r="D90" s="331">
        <v>3</v>
      </c>
      <c r="E90" s="331"/>
      <c r="F90" s="331"/>
      <c r="G90" s="331"/>
      <c r="H90" s="331"/>
      <c r="I90" s="87"/>
      <c r="J90" s="331" t="s">
        <v>84</v>
      </c>
      <c r="K90" s="331"/>
      <c r="L90" s="331"/>
      <c r="M90" s="331"/>
      <c r="N90" s="331"/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3"/>
      <c r="AH90" s="334"/>
      <c r="AI90" s="334"/>
      <c r="AJ90" s="334"/>
      <c r="AK90" s="334"/>
      <c r="AL90" s="334"/>
      <c r="AM90" s="334"/>
      <c r="AN90" s="333"/>
      <c r="AO90" s="334"/>
      <c r="AP90" s="334"/>
      <c r="AQ90" s="88"/>
      <c r="AS90" s="89">
        <f>'03 - Výmena otvorových vý...'!M28</f>
        <v>0</v>
      </c>
      <c r="AT90" s="90">
        <f t="shared" si="0"/>
        <v>0</v>
      </c>
      <c r="AU90" s="91">
        <f>'03 - Výmena otvorových vý...'!W118</f>
        <v>422.91632340000001</v>
      </c>
      <c r="AV90" s="90">
        <f>'03 - Výmena otvorových vý...'!M32</f>
        <v>0</v>
      </c>
      <c r="AW90" s="90">
        <f>'03 - Výmena otvorových vý...'!M33</f>
        <v>0</v>
      </c>
      <c r="AX90" s="90">
        <f>'03 - Výmena otvorových vý...'!M34</f>
        <v>0</v>
      </c>
      <c r="AY90" s="90">
        <f>'03 - Výmena otvorových vý...'!M35</f>
        <v>0</v>
      </c>
      <c r="AZ90" s="90">
        <f>'03 - Výmena otvorových vý...'!H32</f>
        <v>0</v>
      </c>
      <c r="BA90" s="90">
        <f>'03 - Výmena otvorových vý...'!H33</f>
        <v>0</v>
      </c>
      <c r="BB90" s="90">
        <f>'03 - Výmena otvorových vý...'!H34</f>
        <v>0</v>
      </c>
      <c r="BC90" s="90">
        <f>'03 - Výmena otvorových vý...'!H35</f>
        <v>0</v>
      </c>
      <c r="BD90" s="92">
        <f>'03 - Výmena otvorových vý...'!H36</f>
        <v>0</v>
      </c>
      <c r="BT90" s="93" t="s">
        <v>80</v>
      </c>
      <c r="BV90" s="93" t="s">
        <v>75</v>
      </c>
      <c r="BW90" s="93" t="s">
        <v>85</v>
      </c>
      <c r="BX90" s="93" t="s">
        <v>76</v>
      </c>
    </row>
    <row r="91" spans="1:76" s="5" customFormat="1" ht="16.5" customHeight="1">
      <c r="A91" s="84" t="s">
        <v>78</v>
      </c>
      <c r="B91" s="85"/>
      <c r="C91" s="86"/>
      <c r="D91" s="331">
        <v>4</v>
      </c>
      <c r="E91" s="331"/>
      <c r="F91" s="331"/>
      <c r="G91" s="331"/>
      <c r="H91" s="331"/>
      <c r="I91" s="160"/>
      <c r="J91" s="332" t="s">
        <v>872</v>
      </c>
      <c r="K91" s="331"/>
      <c r="L91" s="331"/>
      <c r="M91" s="331"/>
      <c r="N91" s="331"/>
      <c r="O91" s="331"/>
      <c r="P91" s="331"/>
      <c r="Q91" s="331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3"/>
      <c r="AH91" s="334"/>
      <c r="AI91" s="334"/>
      <c r="AJ91" s="334"/>
      <c r="AK91" s="334"/>
      <c r="AL91" s="334"/>
      <c r="AM91" s="334"/>
      <c r="AN91" s="333"/>
      <c r="AO91" s="334"/>
      <c r="AP91" s="334"/>
      <c r="AQ91" s="88"/>
      <c r="AS91" s="94">
        <f>'07 - Ostatné - oprávnený ...'!M25</f>
        <v>0</v>
      </c>
      <c r="AT91" s="95">
        <f t="shared" si="0"/>
        <v>0</v>
      </c>
      <c r="AU91" s="96">
        <f>'07 - Ostatné - oprávnený ...'!W121</f>
        <v>0</v>
      </c>
      <c r="AV91" s="95">
        <f>'07 - Ostatné - oprávnený ...'!M29</f>
        <v>0</v>
      </c>
      <c r="AW91" s="95">
        <f>'07 - Ostatné - oprávnený ...'!M30</f>
        <v>0</v>
      </c>
      <c r="AX91" s="95">
        <f>'07 - Ostatné - oprávnený ...'!M31</f>
        <v>0</v>
      </c>
      <c r="AY91" s="95">
        <f>'07 - Ostatné - oprávnený ...'!M32</f>
        <v>0</v>
      </c>
      <c r="AZ91" s="95">
        <f>'07 - Ostatné - oprávnený ...'!H29</f>
        <v>0</v>
      </c>
      <c r="BA91" s="95">
        <f>'07 - Ostatné - oprávnený ...'!H30</f>
        <v>0</v>
      </c>
      <c r="BB91" s="95">
        <f>'07 - Ostatné - oprávnený ...'!H31</f>
        <v>0</v>
      </c>
      <c r="BC91" s="95">
        <f>'07 - Ostatné - oprávnený ...'!H32</f>
        <v>0</v>
      </c>
      <c r="BD91" s="97">
        <f>'07 - Ostatné - oprávnený ...'!H33</f>
        <v>0</v>
      </c>
      <c r="BT91" s="93" t="s">
        <v>80</v>
      </c>
      <c r="BV91" s="93" t="s">
        <v>75</v>
      </c>
      <c r="BW91" s="93" t="s">
        <v>87</v>
      </c>
      <c r="BX91" s="93" t="s">
        <v>76</v>
      </c>
    </row>
    <row r="92" spans="1:76" s="5" customFormat="1" ht="16.5" customHeight="1">
      <c r="A92" s="84" t="s">
        <v>78</v>
      </c>
      <c r="B92" s="85"/>
      <c r="C92" s="86"/>
      <c r="D92" s="331">
        <v>5</v>
      </c>
      <c r="E92" s="331"/>
      <c r="F92" s="331"/>
      <c r="G92" s="331"/>
      <c r="H92" s="331"/>
      <c r="I92" s="160"/>
      <c r="J92" s="332" t="s">
        <v>1420</v>
      </c>
      <c r="K92" s="331"/>
      <c r="L92" s="331"/>
      <c r="M92" s="331"/>
      <c r="N92" s="331"/>
      <c r="O92" s="331"/>
      <c r="P92" s="331"/>
      <c r="Q92" s="331"/>
      <c r="R92" s="331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3"/>
      <c r="AH92" s="334"/>
      <c r="AI92" s="334"/>
      <c r="AJ92" s="334"/>
      <c r="AK92" s="334"/>
      <c r="AL92" s="334"/>
      <c r="AM92" s="334"/>
      <c r="AN92" s="333"/>
      <c r="AO92" s="334"/>
      <c r="AP92" s="334"/>
      <c r="AQ92" s="88"/>
      <c r="AS92" s="94">
        <f>'07 - Ostatné - oprávnený ...'!M26</f>
        <v>0</v>
      </c>
      <c r="AT92" s="95">
        <f t="shared" si="0"/>
        <v>0</v>
      </c>
      <c r="AU92" s="96">
        <f>'07 - Ostatné - oprávnený ...'!W122</f>
        <v>0</v>
      </c>
      <c r="AV92" s="95">
        <f>'07 - Ostatné - oprávnený ...'!M30</f>
        <v>0</v>
      </c>
      <c r="AW92" s="95">
        <f>'07 - Ostatné - oprávnený ...'!M31</f>
        <v>0</v>
      </c>
      <c r="AX92" s="95">
        <f>'07 - Ostatné - oprávnený ...'!M32</f>
        <v>0</v>
      </c>
      <c r="AY92" s="95">
        <f>'07 - Ostatné - oprávnený ...'!M33</f>
        <v>0</v>
      </c>
      <c r="AZ92" s="95">
        <f>'07 - Ostatné - oprávnený ...'!H30</f>
        <v>0</v>
      </c>
      <c r="BA92" s="95">
        <f>'07 - Ostatné - oprávnený ...'!H31</f>
        <v>0</v>
      </c>
      <c r="BB92" s="95">
        <f>'07 - Ostatné - oprávnený ...'!H32</f>
        <v>0</v>
      </c>
      <c r="BC92" s="95">
        <f>'07 - Ostatné - oprávnený ...'!H33</f>
        <v>0</v>
      </c>
      <c r="BD92" s="97">
        <f>'07 - Ostatné - oprávnený ...'!H34</f>
        <v>0</v>
      </c>
      <c r="BT92" s="93" t="s">
        <v>80</v>
      </c>
      <c r="BV92" s="93" t="s">
        <v>75</v>
      </c>
      <c r="BW92" s="93" t="s">
        <v>87</v>
      </c>
      <c r="BX92" s="93" t="s">
        <v>76</v>
      </c>
    </row>
    <row r="93" spans="1:76" s="5" customFormat="1" ht="16.5" customHeight="1">
      <c r="A93" s="84" t="s">
        <v>78</v>
      </c>
      <c r="B93" s="85"/>
      <c r="C93" s="86"/>
      <c r="D93" s="331">
        <v>6</v>
      </c>
      <c r="E93" s="331"/>
      <c r="F93" s="331"/>
      <c r="G93" s="331"/>
      <c r="H93" s="331"/>
      <c r="I93" s="160"/>
      <c r="J93" s="332" t="s">
        <v>1421</v>
      </c>
      <c r="K93" s="331"/>
      <c r="L93" s="331"/>
      <c r="M93" s="331"/>
      <c r="N93" s="331"/>
      <c r="O93" s="331"/>
      <c r="P93" s="331"/>
      <c r="Q93" s="331"/>
      <c r="R93" s="331"/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3"/>
      <c r="AH93" s="334"/>
      <c r="AI93" s="334"/>
      <c r="AJ93" s="334"/>
      <c r="AK93" s="334"/>
      <c r="AL93" s="334"/>
      <c r="AM93" s="334"/>
      <c r="AN93" s="333"/>
      <c r="AO93" s="334"/>
      <c r="AP93" s="334"/>
      <c r="AQ93" s="88"/>
      <c r="AS93" s="94">
        <f>'07 - Ostatné - oprávnený ...'!M27</f>
        <v>0</v>
      </c>
      <c r="AT93" s="95">
        <f t="shared" si="0"/>
        <v>0</v>
      </c>
      <c r="AU93" s="96" t="str">
        <f>'07 - Ostatné - oprávnený ...'!W123</f>
        <v>Nh celkom [h]</v>
      </c>
      <c r="AV93" s="95">
        <f>'07 - Ostatné - oprávnený ...'!M31</f>
        <v>0</v>
      </c>
      <c r="AW93" s="95">
        <f>'07 - Ostatné - oprávnený ...'!M32</f>
        <v>0</v>
      </c>
      <c r="AX93" s="95">
        <f>'07 - Ostatné - oprávnený ...'!M33</f>
        <v>0</v>
      </c>
      <c r="AY93" s="95">
        <f>'07 - Ostatné - oprávnený ...'!M34</f>
        <v>0</v>
      </c>
      <c r="AZ93" s="95">
        <f>'07 - Ostatné - oprávnený ...'!H31</f>
        <v>0</v>
      </c>
      <c r="BA93" s="95">
        <f>'07 - Ostatné - oprávnený ...'!H32</f>
        <v>0</v>
      </c>
      <c r="BB93" s="95">
        <f>'07 - Ostatné - oprávnený ...'!H33</f>
        <v>0</v>
      </c>
      <c r="BC93" s="95">
        <f>'07 - Ostatné - oprávnený ...'!H34</f>
        <v>0</v>
      </c>
      <c r="BD93" s="97">
        <f>'07 - Ostatné - oprávnený ...'!H35</f>
        <v>0</v>
      </c>
      <c r="BT93" s="93" t="s">
        <v>80</v>
      </c>
      <c r="BV93" s="93" t="s">
        <v>75</v>
      </c>
      <c r="BW93" s="93" t="s">
        <v>87</v>
      </c>
      <c r="BX93" s="93" t="s">
        <v>76</v>
      </c>
    </row>
    <row r="94" spans="1:76" s="5" customFormat="1" ht="16.5" customHeight="1">
      <c r="A94" s="84" t="s">
        <v>78</v>
      </c>
      <c r="B94" s="85"/>
      <c r="C94" s="86"/>
      <c r="D94" s="331">
        <v>7</v>
      </c>
      <c r="E94" s="331"/>
      <c r="F94" s="331"/>
      <c r="G94" s="331"/>
      <c r="H94" s="331"/>
      <c r="I94" s="87"/>
      <c r="J94" s="331" t="s">
        <v>86</v>
      </c>
      <c r="K94" s="331"/>
      <c r="L94" s="331"/>
      <c r="M94" s="331"/>
      <c r="N94" s="331"/>
      <c r="O94" s="331"/>
      <c r="P94" s="331"/>
      <c r="Q94" s="331"/>
      <c r="R94" s="331"/>
      <c r="S94" s="331"/>
      <c r="T94" s="331"/>
      <c r="U94" s="331"/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3"/>
      <c r="AH94" s="334"/>
      <c r="AI94" s="334"/>
      <c r="AJ94" s="334"/>
      <c r="AK94" s="334"/>
      <c r="AL94" s="334"/>
      <c r="AM94" s="334"/>
      <c r="AN94" s="333"/>
      <c r="AO94" s="334"/>
      <c r="AP94" s="334"/>
      <c r="AQ94" s="88"/>
      <c r="AS94" s="94">
        <f>'07 - Ostatné - oprávnený ...'!M28</f>
        <v>0</v>
      </c>
      <c r="AT94" s="95">
        <f t="shared" si="0"/>
        <v>0</v>
      </c>
      <c r="AU94" s="96">
        <f>'07 - Ostatné - oprávnený ...'!W124</f>
        <v>2711.02178684</v>
      </c>
      <c r="AV94" s="95">
        <f>'07 - Ostatné - oprávnený ...'!M32</f>
        <v>0</v>
      </c>
      <c r="AW94" s="95">
        <f>'07 - Ostatné - oprávnený ...'!M33</f>
        <v>0</v>
      </c>
      <c r="AX94" s="95">
        <f>'07 - Ostatné - oprávnený ...'!M34</f>
        <v>0</v>
      </c>
      <c r="AY94" s="95">
        <f>'07 - Ostatné - oprávnený ...'!M35</f>
        <v>0</v>
      </c>
      <c r="AZ94" s="95">
        <f>'07 - Ostatné - oprávnený ...'!H32</f>
        <v>0</v>
      </c>
      <c r="BA94" s="95">
        <f>'07 - Ostatné - oprávnený ...'!H33</f>
        <v>0</v>
      </c>
      <c r="BB94" s="95">
        <f>'07 - Ostatné - oprávnený ...'!H34</f>
        <v>0</v>
      </c>
      <c r="BC94" s="95">
        <f>'07 - Ostatné - oprávnený ...'!H35</f>
        <v>0</v>
      </c>
      <c r="BD94" s="97">
        <f>'07 - Ostatné - oprávnený ...'!H36</f>
        <v>0</v>
      </c>
      <c r="BT94" s="93" t="s">
        <v>80</v>
      </c>
      <c r="BV94" s="93" t="s">
        <v>75</v>
      </c>
      <c r="BW94" s="93" t="s">
        <v>87</v>
      </c>
      <c r="BX94" s="93" t="s">
        <v>76</v>
      </c>
    </row>
    <row r="95" spans="1:76">
      <c r="B95" s="22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3"/>
    </row>
    <row r="96" spans="1:76" s="1" customFormat="1" ht="30" customHeight="1">
      <c r="B96" s="31"/>
      <c r="C96" s="76" t="s">
        <v>88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52">
        <v>0</v>
      </c>
      <c r="AH96" s="352"/>
      <c r="AI96" s="352"/>
      <c r="AJ96" s="352"/>
      <c r="AK96" s="352"/>
      <c r="AL96" s="352"/>
      <c r="AM96" s="352"/>
      <c r="AN96" s="352">
        <v>0</v>
      </c>
      <c r="AO96" s="352"/>
      <c r="AP96" s="352"/>
      <c r="AQ96" s="33"/>
      <c r="AS96" s="72" t="s">
        <v>89</v>
      </c>
      <c r="AT96" s="73" t="s">
        <v>90</v>
      </c>
      <c r="AU96" s="73" t="s">
        <v>37</v>
      </c>
      <c r="AV96" s="74" t="s">
        <v>60</v>
      </c>
    </row>
    <row r="97" spans="2:48" s="1" customFormat="1" ht="10.9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3"/>
      <c r="AS97" s="98"/>
      <c r="AT97" s="52"/>
      <c r="AU97" s="52"/>
      <c r="AV97" s="54"/>
    </row>
    <row r="98" spans="2:48" s="1" customFormat="1" ht="30" customHeight="1">
      <c r="B98" s="31"/>
      <c r="C98" s="99" t="s">
        <v>91</v>
      </c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348">
        <f>ROUND(AG87+AG96,2)</f>
        <v>0</v>
      </c>
      <c r="AH98" s="348"/>
      <c r="AI98" s="348"/>
      <c r="AJ98" s="348"/>
      <c r="AK98" s="348"/>
      <c r="AL98" s="348"/>
      <c r="AM98" s="348"/>
      <c r="AN98" s="348">
        <f>AN87+AN96</f>
        <v>0</v>
      </c>
      <c r="AO98" s="348"/>
      <c r="AP98" s="348"/>
      <c r="AQ98" s="33"/>
    </row>
    <row r="99" spans="2:4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7"/>
    </row>
  </sheetData>
  <mergeCells count="69">
    <mergeCell ref="AR2:BE2"/>
    <mergeCell ref="AG87:AM87"/>
    <mergeCell ref="AN87:AP87"/>
    <mergeCell ref="AG96:AM96"/>
    <mergeCell ref="AN96:AP96"/>
    <mergeCell ref="AN88:AP88"/>
    <mergeCell ref="AG88:AM88"/>
    <mergeCell ref="AS82:AT84"/>
    <mergeCell ref="AM83:AP83"/>
    <mergeCell ref="AK26:AO26"/>
    <mergeCell ref="AK27:AO27"/>
    <mergeCell ref="AK29:AO29"/>
    <mergeCell ref="AG92:AM92"/>
    <mergeCell ref="AN92:AP92"/>
    <mergeCell ref="C2:AP2"/>
    <mergeCell ref="C4:AP4"/>
    <mergeCell ref="AG98:AM98"/>
    <mergeCell ref="AN98:AP98"/>
    <mergeCell ref="AN90:AP90"/>
    <mergeCell ref="AG90:AM90"/>
    <mergeCell ref="D90:H90"/>
    <mergeCell ref="J90:AF90"/>
    <mergeCell ref="AN94:AP94"/>
    <mergeCell ref="AG94:AM94"/>
    <mergeCell ref="D94:H94"/>
    <mergeCell ref="J94:AF94"/>
    <mergeCell ref="D93:H93"/>
    <mergeCell ref="J93:AF93"/>
    <mergeCell ref="AG93:AM93"/>
    <mergeCell ref="AN93:AP93"/>
    <mergeCell ref="D92:H92"/>
    <mergeCell ref="J92:AF92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D91:H91"/>
    <mergeCell ref="J91:AF91"/>
    <mergeCell ref="AG91:AM91"/>
    <mergeCell ref="AN91:AP91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5:O35"/>
    <mergeCell ref="W35:AE35"/>
    <mergeCell ref="AK35:AO35"/>
    <mergeCell ref="L34:O34"/>
    <mergeCell ref="W34:AE34"/>
    <mergeCell ref="AK34:AO34"/>
    <mergeCell ref="K5:AO5"/>
    <mergeCell ref="K6:AO6"/>
    <mergeCell ref="E23:AN23"/>
  </mergeCells>
  <hyperlinks>
    <hyperlink ref="K1:S1" location="C2" display="1) Súhrnný list stavby"/>
    <hyperlink ref="W1:AF1" location="C87" display="2) Rekapitulácia objektov"/>
    <hyperlink ref="A88" location="'01 - Zateplenie obvodovéh...'!C2" display="/"/>
    <hyperlink ref="A89" location="'02 - Zateplenie strešného...'!C2" display="/"/>
    <hyperlink ref="A90" location="'03 - Výmena otvorových vý...'!C2" display="/"/>
    <hyperlink ref="A94" location="'04 - Ostatné - oprávnený ...'!C2" display="/"/>
    <hyperlink ref="A93" location="'04 - Ostatné - oprávnený ...'!C2" display="/"/>
    <hyperlink ref="A92" location="'04 - Ostatné - oprávnený ...'!C2" display="/"/>
    <hyperlink ref="A91" location="'04 - Ostatné - oprávnený ...'!C2" display="/"/>
  </hyperlinks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84"/>
  <sheetViews>
    <sheetView showGridLines="0" zoomScaleNormal="100" workbookViewId="0">
      <pane ySplit="1" topLeftCell="A2" activePane="bottomLeft" state="frozen"/>
      <selection pane="bottomLeft" activeCell="I14" sqref="I1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4.33203125" hidden="1" customWidth="1"/>
    <col min="31" max="31" width="13.1640625" hidden="1" customWidth="1"/>
    <col min="32" max="32" width="15" hidden="1" customWidth="1"/>
    <col min="33" max="33" width="10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81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4"/>
      <c r="R6" s="23"/>
    </row>
    <row r="7" spans="1:66" s="1" customFormat="1" ht="32.85" customHeight="1">
      <c r="B7" s="31"/>
      <c r="C7" s="32"/>
      <c r="D7" s="27" t="s">
        <v>98</v>
      </c>
      <c r="E7" s="32"/>
      <c r="F7" s="329" t="s">
        <v>99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67">
        <f>'Rekapitulácia stavby'!AN8</f>
        <v>44132</v>
      </c>
      <c r="P9" s="36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327" t="s">
        <v>5</v>
      </c>
      <c r="P11" s="327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327" t="s">
        <v>5</v>
      </c>
      <c r="P12" s="327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327" t="str">
        <f>IF('Rekapitulácia stavby'!AN13="","",'Rekapitulácia stavby'!AN13)</f>
        <v/>
      </c>
      <c r="P14" s="327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327" t="str">
        <f>IF('Rekapitulácia stavby'!AN14="","",'Rekapitulácia stavby'!AN14)</f>
        <v/>
      </c>
      <c r="P15" s="327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327" t="s">
        <v>28</v>
      </c>
      <c r="P17" s="327"/>
      <c r="Q17" s="32"/>
      <c r="R17" s="33"/>
    </row>
    <row r="18" spans="2:18" s="1" customFormat="1" ht="18" customHeight="1">
      <c r="B18" s="31"/>
      <c r="C18" s="32"/>
      <c r="D18" s="32"/>
      <c r="E18" s="26" t="s">
        <v>29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327" t="s">
        <v>5</v>
      </c>
      <c r="P18" s="327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327" t="str">
        <f>IF('Rekapitulácia stavby'!AN19="","",'Rekapitulácia stavby'!AN19)</f>
        <v/>
      </c>
      <c r="P20" s="327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327" t="str">
        <f>IF('Rekapitulácia stavby'!AN20="","",'Rekapitulácia stavby'!AN20)</f>
        <v/>
      </c>
      <c r="P21" s="327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330" t="s">
        <v>5</v>
      </c>
      <c r="F24" s="330"/>
      <c r="G24" s="330"/>
      <c r="H24" s="330"/>
      <c r="I24" s="330"/>
      <c r="J24" s="330"/>
      <c r="K24" s="330"/>
      <c r="L24" s="33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100</v>
      </c>
      <c r="E27" s="32"/>
      <c r="F27" s="32"/>
      <c r="G27" s="32"/>
      <c r="H27" s="32"/>
      <c r="I27" s="32"/>
      <c r="J27" s="32"/>
      <c r="K27" s="32"/>
      <c r="L27" s="32"/>
      <c r="M27" s="357">
        <f>N88</f>
        <v>0</v>
      </c>
      <c r="N27" s="357"/>
      <c r="O27" s="357"/>
      <c r="P27" s="357"/>
      <c r="Q27" s="32"/>
      <c r="R27" s="33"/>
    </row>
    <row r="28" spans="2:18" s="1" customFormat="1" ht="14.45" customHeight="1">
      <c r="B28" s="31"/>
      <c r="C28" s="32"/>
      <c r="D28" s="30" t="s">
        <v>101</v>
      </c>
      <c r="E28" s="32"/>
      <c r="F28" s="32"/>
      <c r="G28" s="32"/>
      <c r="H28" s="32"/>
      <c r="I28" s="32"/>
      <c r="J28" s="32"/>
      <c r="K28" s="32"/>
      <c r="L28" s="32"/>
      <c r="M28" s="357">
        <f>N103</f>
        <v>0</v>
      </c>
      <c r="N28" s="357"/>
      <c r="O28" s="357"/>
      <c r="P28" s="35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368">
        <f>ROUND(M27+M28,2)</f>
        <v>0</v>
      </c>
      <c r="N30" s="366"/>
      <c r="O30" s="366"/>
      <c r="P30" s="366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369">
        <f>M30</f>
        <v>0</v>
      </c>
      <c r="I32" s="366"/>
      <c r="J32" s="366"/>
      <c r="K32" s="32"/>
      <c r="L32" s="32"/>
      <c r="M32" s="369">
        <f>H32*0.2</f>
        <v>0</v>
      </c>
      <c r="N32" s="366"/>
      <c r="O32" s="366"/>
      <c r="P32" s="366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369"/>
      <c r="I33" s="366"/>
      <c r="J33" s="366"/>
      <c r="K33" s="32"/>
      <c r="L33" s="32"/>
      <c r="M33" s="369"/>
      <c r="N33" s="366"/>
      <c r="O33" s="366"/>
      <c r="P33" s="366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369">
        <f>ROUND((SUM(BG103:BG104)+SUM(BG122:BG183)), 2)</f>
        <v>0</v>
      </c>
      <c r="I34" s="366"/>
      <c r="J34" s="366"/>
      <c r="K34" s="32"/>
      <c r="L34" s="32"/>
      <c r="M34" s="369">
        <v>0</v>
      </c>
      <c r="N34" s="366"/>
      <c r="O34" s="366"/>
      <c r="P34" s="366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369">
        <f>ROUND((SUM(BH103:BH104)+SUM(BH122:BH183)), 2)</f>
        <v>0</v>
      </c>
      <c r="I35" s="366"/>
      <c r="J35" s="366"/>
      <c r="K35" s="32"/>
      <c r="L35" s="32"/>
      <c r="M35" s="369">
        <v>0</v>
      </c>
      <c r="N35" s="366"/>
      <c r="O35" s="366"/>
      <c r="P35" s="366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369">
        <f>ROUND((SUM(BI103:BI104)+SUM(BI122:BI183)), 2)</f>
        <v>0</v>
      </c>
      <c r="I36" s="366"/>
      <c r="J36" s="366"/>
      <c r="K36" s="32"/>
      <c r="L36" s="32"/>
      <c r="M36" s="369">
        <v>0</v>
      </c>
      <c r="N36" s="366"/>
      <c r="O36" s="366"/>
      <c r="P36" s="366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2"/>
      <c r="R78" s="33"/>
    </row>
    <row r="79" spans="2:18" s="1" customFormat="1" ht="36.950000000000003" customHeight="1">
      <c r="B79" s="31"/>
      <c r="C79" s="65" t="s">
        <v>98</v>
      </c>
      <c r="D79" s="32"/>
      <c r="E79" s="32"/>
      <c r="F79" s="345" t="str">
        <f>F7</f>
        <v>01 - Zateplenie obvodového plášťa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Krásna Ves, parcela č. 155</v>
      </c>
      <c r="G81" s="32"/>
      <c r="H81" s="32"/>
      <c r="I81" s="32"/>
      <c r="J81" s="32"/>
      <c r="K81" s="28" t="s">
        <v>20</v>
      </c>
      <c r="L81" s="32"/>
      <c r="M81" s="367">
        <f>IF(O9="","",O9)</f>
        <v>44132</v>
      </c>
      <c r="N81" s="367"/>
      <c r="O81" s="367"/>
      <c r="P81" s="36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Krásna Ves</v>
      </c>
      <c r="G83" s="32"/>
      <c r="H83" s="32"/>
      <c r="I83" s="32"/>
      <c r="J83" s="32"/>
      <c r="K83" s="28" t="s">
        <v>27</v>
      </c>
      <c r="L83" s="32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00"/>
      <c r="I86" s="100"/>
      <c r="J86" s="100"/>
      <c r="K86" s="100"/>
      <c r="L86" s="100"/>
      <c r="M86" s="100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105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52">
        <f>N122</f>
        <v>0</v>
      </c>
      <c r="O88" s="374"/>
      <c r="P88" s="374"/>
      <c r="Q88" s="374"/>
      <c r="R88" s="33"/>
      <c r="AU88" s="18" t="s">
        <v>106</v>
      </c>
    </row>
    <row r="89" spans="2:47" s="6" customFormat="1" ht="24.95" customHeight="1">
      <c r="B89" s="109"/>
      <c r="C89" s="110"/>
      <c r="D89" s="111" t="s">
        <v>107</v>
      </c>
      <c r="E89" s="110"/>
      <c r="F89" s="110"/>
      <c r="G89" s="110"/>
      <c r="H89" s="110"/>
      <c r="I89" s="110"/>
      <c r="J89" s="110"/>
      <c r="K89" s="110"/>
      <c r="L89" s="110"/>
      <c r="M89" s="110"/>
      <c r="N89" s="375">
        <f>N123</f>
        <v>0</v>
      </c>
      <c r="O89" s="376"/>
      <c r="P89" s="376"/>
      <c r="Q89" s="376"/>
      <c r="R89" s="112"/>
    </row>
    <row r="90" spans="2:47" s="7" customFormat="1" ht="19.899999999999999" customHeight="1">
      <c r="B90" s="113"/>
      <c r="C90" s="114"/>
      <c r="D90" s="115" t="s">
        <v>108</v>
      </c>
      <c r="E90" s="114"/>
      <c r="F90" s="114"/>
      <c r="G90" s="114"/>
      <c r="H90" s="114"/>
      <c r="I90" s="114"/>
      <c r="J90" s="114"/>
      <c r="K90" s="114"/>
      <c r="L90" s="114"/>
      <c r="M90" s="114"/>
      <c r="N90" s="377">
        <f>N124</f>
        <v>0</v>
      </c>
      <c r="O90" s="378"/>
      <c r="P90" s="378"/>
      <c r="Q90" s="378"/>
      <c r="R90" s="116"/>
    </row>
    <row r="91" spans="2:47" s="7" customFormat="1" ht="19.899999999999999" customHeight="1">
      <c r="B91" s="113"/>
      <c r="C91" s="114"/>
      <c r="D91" s="115" t="s">
        <v>109</v>
      </c>
      <c r="E91" s="114"/>
      <c r="F91" s="114"/>
      <c r="G91" s="114"/>
      <c r="H91" s="114"/>
      <c r="I91" s="114"/>
      <c r="J91" s="114"/>
      <c r="K91" s="114"/>
      <c r="L91" s="114"/>
      <c r="M91" s="114"/>
      <c r="N91" s="377">
        <f>N134</f>
        <v>0</v>
      </c>
      <c r="O91" s="378"/>
      <c r="P91" s="378"/>
      <c r="Q91" s="378"/>
      <c r="R91" s="116"/>
    </row>
    <row r="92" spans="2:47" s="7" customFormat="1" ht="19.899999999999999" customHeight="1">
      <c r="B92" s="113"/>
      <c r="C92" s="114"/>
      <c r="D92" s="115" t="s">
        <v>110</v>
      </c>
      <c r="E92" s="114"/>
      <c r="F92" s="114"/>
      <c r="G92" s="114"/>
      <c r="H92" s="114"/>
      <c r="I92" s="114"/>
      <c r="J92" s="114"/>
      <c r="K92" s="114"/>
      <c r="L92" s="114"/>
      <c r="M92" s="114"/>
      <c r="N92" s="377">
        <f>N150</f>
        <v>0</v>
      </c>
      <c r="O92" s="378"/>
      <c r="P92" s="378"/>
      <c r="Q92" s="378"/>
      <c r="R92" s="116"/>
    </row>
    <row r="93" spans="2:47" s="6" customFormat="1" ht="24.95" customHeight="1">
      <c r="B93" s="109"/>
      <c r="C93" s="110"/>
      <c r="D93" s="111" t="s">
        <v>111</v>
      </c>
      <c r="E93" s="110"/>
      <c r="F93" s="110"/>
      <c r="G93" s="110"/>
      <c r="H93" s="110"/>
      <c r="I93" s="110"/>
      <c r="J93" s="110"/>
      <c r="K93" s="110"/>
      <c r="L93" s="110"/>
      <c r="M93" s="110"/>
      <c r="N93" s="375">
        <f>N152</f>
        <v>0</v>
      </c>
      <c r="O93" s="376"/>
      <c r="P93" s="376"/>
      <c r="Q93" s="376"/>
      <c r="R93" s="112"/>
    </row>
    <row r="94" spans="2:47" s="7" customFormat="1" ht="19.899999999999999" customHeight="1">
      <c r="B94" s="113"/>
      <c r="C94" s="114"/>
      <c r="D94" s="115" t="s">
        <v>112</v>
      </c>
      <c r="E94" s="114"/>
      <c r="F94" s="114"/>
      <c r="G94" s="114"/>
      <c r="H94" s="114"/>
      <c r="I94" s="114"/>
      <c r="J94" s="114"/>
      <c r="K94" s="114"/>
      <c r="L94" s="114"/>
      <c r="M94" s="114"/>
      <c r="N94" s="377">
        <f>N153</f>
        <v>0</v>
      </c>
      <c r="O94" s="378"/>
      <c r="P94" s="378"/>
      <c r="Q94" s="378"/>
      <c r="R94" s="116"/>
    </row>
    <row r="95" spans="2:47" s="7" customFormat="1" ht="19.899999999999999" customHeight="1">
      <c r="B95" s="113"/>
      <c r="C95" s="114"/>
      <c r="D95" s="115" t="s">
        <v>113</v>
      </c>
      <c r="E95" s="114"/>
      <c r="F95" s="114"/>
      <c r="G95" s="114"/>
      <c r="H95" s="114"/>
      <c r="I95" s="114"/>
      <c r="J95" s="114"/>
      <c r="K95" s="114"/>
      <c r="L95" s="114"/>
      <c r="M95" s="114"/>
      <c r="N95" s="377">
        <f>N161</f>
        <v>0</v>
      </c>
      <c r="O95" s="378"/>
      <c r="P95" s="378"/>
      <c r="Q95" s="378"/>
      <c r="R95" s="116"/>
    </row>
    <row r="96" spans="2:47" s="7" customFormat="1" ht="19.899999999999999" customHeight="1">
      <c r="B96" s="113"/>
      <c r="C96" s="114"/>
      <c r="D96" s="115" t="s">
        <v>114</v>
      </c>
      <c r="E96" s="114"/>
      <c r="F96" s="114"/>
      <c r="G96" s="114"/>
      <c r="H96" s="114"/>
      <c r="I96" s="114"/>
      <c r="J96" s="114"/>
      <c r="K96" s="114"/>
      <c r="L96" s="114"/>
      <c r="M96" s="114"/>
      <c r="N96" s="377">
        <f>N167</f>
        <v>0</v>
      </c>
      <c r="O96" s="378"/>
      <c r="P96" s="378"/>
      <c r="Q96" s="378"/>
      <c r="R96" s="116"/>
    </row>
    <row r="97" spans="2:21" s="7" customFormat="1" ht="19.899999999999999" customHeight="1">
      <c r="B97" s="113"/>
      <c r="C97" s="114"/>
      <c r="D97" s="115" t="s">
        <v>115</v>
      </c>
      <c r="E97" s="114"/>
      <c r="F97" s="114"/>
      <c r="G97" s="114"/>
      <c r="H97" s="114"/>
      <c r="I97" s="114"/>
      <c r="J97" s="114"/>
      <c r="K97" s="114"/>
      <c r="L97" s="114"/>
      <c r="M97" s="114"/>
      <c r="N97" s="377">
        <f>N171</f>
        <v>0</v>
      </c>
      <c r="O97" s="378"/>
      <c r="P97" s="378"/>
      <c r="Q97" s="378"/>
      <c r="R97" s="116"/>
    </row>
    <row r="98" spans="2:21" s="7" customFormat="1" ht="19.899999999999999" customHeight="1">
      <c r="B98" s="113"/>
      <c r="C98" s="114"/>
      <c r="D98" s="115" t="s">
        <v>116</v>
      </c>
      <c r="E98" s="114"/>
      <c r="F98" s="114"/>
      <c r="G98" s="114"/>
      <c r="H98" s="114"/>
      <c r="I98" s="114"/>
      <c r="J98" s="114"/>
      <c r="K98" s="114"/>
      <c r="L98" s="114"/>
      <c r="M98" s="114"/>
      <c r="N98" s="377">
        <f>N174</f>
        <v>0</v>
      </c>
      <c r="O98" s="378"/>
      <c r="P98" s="378"/>
      <c r="Q98" s="378"/>
      <c r="R98" s="116"/>
    </row>
    <row r="99" spans="2:21" s="7" customFormat="1" ht="19.899999999999999" customHeight="1">
      <c r="B99" s="113"/>
      <c r="C99" s="114"/>
      <c r="D99" s="115" t="s">
        <v>117</v>
      </c>
      <c r="E99" s="114"/>
      <c r="F99" s="114"/>
      <c r="G99" s="114"/>
      <c r="H99" s="114"/>
      <c r="I99" s="114"/>
      <c r="J99" s="114"/>
      <c r="K99" s="114"/>
      <c r="L99" s="114"/>
      <c r="M99" s="114"/>
      <c r="N99" s="377">
        <f>N177</f>
        <v>0</v>
      </c>
      <c r="O99" s="378"/>
      <c r="P99" s="378"/>
      <c r="Q99" s="378"/>
      <c r="R99" s="116"/>
    </row>
    <row r="100" spans="2:21" s="7" customFormat="1" ht="19.899999999999999" customHeight="1">
      <c r="B100" s="113"/>
      <c r="C100" s="114"/>
      <c r="D100" s="115" t="s">
        <v>118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377">
        <f>N180</f>
        <v>0</v>
      </c>
      <c r="O100" s="378"/>
      <c r="P100" s="378"/>
      <c r="Q100" s="378"/>
      <c r="R100" s="116"/>
    </row>
    <row r="101" spans="2:21" s="6" customFormat="1" ht="24.95" customHeight="1">
      <c r="B101" s="109"/>
      <c r="C101" s="110"/>
      <c r="D101" s="111" t="s">
        <v>119</v>
      </c>
      <c r="E101" s="110"/>
      <c r="F101" s="110"/>
      <c r="G101" s="110"/>
      <c r="H101" s="110"/>
      <c r="I101" s="110"/>
      <c r="J101" s="110"/>
      <c r="K101" s="110"/>
      <c r="L101" s="110"/>
      <c r="M101" s="110"/>
      <c r="N101" s="375">
        <f>N182</f>
        <v>0</v>
      </c>
      <c r="O101" s="376"/>
      <c r="P101" s="376"/>
      <c r="Q101" s="376"/>
      <c r="R101" s="112"/>
    </row>
    <row r="102" spans="2:21" s="1" customFormat="1" ht="21.75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21" s="1" customFormat="1" ht="29.25" customHeight="1">
      <c r="B103" s="31"/>
      <c r="C103" s="108" t="s">
        <v>120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74">
        <v>0</v>
      </c>
      <c r="O103" s="379"/>
      <c r="P103" s="379"/>
      <c r="Q103" s="379"/>
      <c r="R103" s="33"/>
      <c r="T103" s="117"/>
      <c r="U103" s="118" t="s">
        <v>37</v>
      </c>
    </row>
    <row r="104" spans="2:21" s="1" customFormat="1" ht="18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21" s="1" customFormat="1" ht="29.25" customHeight="1">
      <c r="B105" s="31"/>
      <c r="C105" s="99" t="s">
        <v>91</v>
      </c>
      <c r="D105" s="100"/>
      <c r="E105" s="100"/>
      <c r="F105" s="100"/>
      <c r="G105" s="100"/>
      <c r="H105" s="100"/>
      <c r="I105" s="100"/>
      <c r="J105" s="100"/>
      <c r="K105" s="100"/>
      <c r="L105" s="348">
        <f>ROUND(SUM(N88+N103),2)</f>
        <v>0</v>
      </c>
      <c r="M105" s="348"/>
      <c r="N105" s="348"/>
      <c r="O105" s="348"/>
      <c r="P105" s="348"/>
      <c r="Q105" s="348"/>
      <c r="R105" s="33"/>
    </row>
    <row r="106" spans="2:21" s="1" customFormat="1" ht="6.95" customHeight="1"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7"/>
    </row>
    <row r="110" spans="2:21" s="1" customFormat="1" ht="6.95" customHeight="1"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</row>
    <row r="111" spans="2:21" s="1" customFormat="1" ht="36.950000000000003" customHeight="1">
      <c r="B111" s="31"/>
      <c r="C111" s="343" t="s">
        <v>121</v>
      </c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30" customHeight="1">
      <c r="B113" s="31"/>
      <c r="C113" s="28" t="s">
        <v>14</v>
      </c>
      <c r="D113" s="32"/>
      <c r="E113" s="32"/>
      <c r="F113" s="364" t="str">
        <f>F6</f>
        <v>Zníženie energetickej náročnosti obecného úradu v obci Krásna Ves</v>
      </c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2"/>
      <c r="R113" s="33"/>
    </row>
    <row r="114" spans="2:65" s="1" customFormat="1" ht="36.950000000000003" customHeight="1">
      <c r="B114" s="31"/>
      <c r="C114" s="65" t="s">
        <v>98</v>
      </c>
      <c r="D114" s="32"/>
      <c r="E114" s="32"/>
      <c r="F114" s="345" t="str">
        <f>F7</f>
        <v>01 - Zateplenie obvodového plášťa</v>
      </c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2"/>
      <c r="R114" s="33"/>
    </row>
    <row r="115" spans="2:65" s="1" customFormat="1" ht="6.9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18" customHeight="1">
      <c r="B116" s="31"/>
      <c r="C116" s="28" t="s">
        <v>18</v>
      </c>
      <c r="D116" s="32"/>
      <c r="E116" s="32"/>
      <c r="F116" s="26" t="str">
        <f>F9</f>
        <v>Krásna Ves, parcela č. 155</v>
      </c>
      <c r="G116" s="32"/>
      <c r="H116" s="32"/>
      <c r="I116" s="32"/>
      <c r="J116" s="32"/>
      <c r="K116" s="28" t="s">
        <v>20</v>
      </c>
      <c r="L116" s="32"/>
      <c r="M116" s="367">
        <f>IF(O9="","",O9)</f>
        <v>44132</v>
      </c>
      <c r="N116" s="367"/>
      <c r="O116" s="367"/>
      <c r="P116" s="367"/>
      <c r="Q116" s="32"/>
      <c r="R116" s="33"/>
    </row>
    <row r="117" spans="2:65" s="1" customFormat="1" ht="6.9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1" customFormat="1" ht="15">
      <c r="B118" s="31"/>
      <c r="C118" s="28" t="s">
        <v>21</v>
      </c>
      <c r="D118" s="32"/>
      <c r="E118" s="32"/>
      <c r="F118" s="26" t="str">
        <f>E12</f>
        <v>Obec Krásna Ves</v>
      </c>
      <c r="G118" s="32"/>
      <c r="H118" s="32"/>
      <c r="I118" s="32"/>
      <c r="J118" s="32"/>
      <c r="K118" s="28" t="s">
        <v>27</v>
      </c>
      <c r="L118" s="32"/>
      <c r="M118" s="327" t="str">
        <f>E18</f>
        <v xml:space="preserve">FK Real s.r.o. </v>
      </c>
      <c r="N118" s="327"/>
      <c r="O118" s="327"/>
      <c r="P118" s="327"/>
      <c r="Q118" s="327"/>
      <c r="R118" s="33"/>
    </row>
    <row r="119" spans="2:65" s="1" customFormat="1" ht="14.45" customHeight="1">
      <c r="B119" s="31"/>
      <c r="C119" s="28" t="s">
        <v>25</v>
      </c>
      <c r="D119" s="32"/>
      <c r="E119" s="32"/>
      <c r="F119" s="26" t="str">
        <f>IF(E15="","",E15)</f>
        <v xml:space="preserve"> </v>
      </c>
      <c r="G119" s="32"/>
      <c r="H119" s="32"/>
      <c r="I119" s="32"/>
      <c r="J119" s="32"/>
      <c r="K119" s="28" t="s">
        <v>32</v>
      </c>
      <c r="L119" s="32"/>
      <c r="M119" s="327" t="str">
        <f>E21</f>
        <v xml:space="preserve"> </v>
      </c>
      <c r="N119" s="327"/>
      <c r="O119" s="327"/>
      <c r="P119" s="327"/>
      <c r="Q119" s="327"/>
      <c r="R119" s="33"/>
    </row>
    <row r="120" spans="2:65" s="1" customFormat="1" ht="10.3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8" customFormat="1" ht="29.25" customHeight="1">
      <c r="B121" s="119"/>
      <c r="C121" s="120" t="s">
        <v>122</v>
      </c>
      <c r="D121" s="121" t="s">
        <v>123</v>
      </c>
      <c r="E121" s="121" t="s">
        <v>55</v>
      </c>
      <c r="F121" s="380" t="s">
        <v>124</v>
      </c>
      <c r="G121" s="380"/>
      <c r="H121" s="380"/>
      <c r="I121" s="380"/>
      <c r="J121" s="121" t="s">
        <v>125</v>
      </c>
      <c r="K121" s="121" t="s">
        <v>126</v>
      </c>
      <c r="L121" s="380" t="s">
        <v>127</v>
      </c>
      <c r="M121" s="380"/>
      <c r="N121" s="380" t="s">
        <v>104</v>
      </c>
      <c r="O121" s="380"/>
      <c r="P121" s="380"/>
      <c r="Q121" s="381"/>
      <c r="R121" s="122"/>
      <c r="T121" s="72" t="s">
        <v>128</v>
      </c>
      <c r="U121" s="73" t="s">
        <v>37</v>
      </c>
      <c r="V121" s="73" t="s">
        <v>129</v>
      </c>
      <c r="W121" s="73" t="s">
        <v>130</v>
      </c>
      <c r="X121" s="73" t="s">
        <v>131</v>
      </c>
      <c r="Y121" s="73" t="s">
        <v>132</v>
      </c>
      <c r="Z121" s="73" t="s">
        <v>133</v>
      </c>
      <c r="AA121" s="74" t="s">
        <v>134</v>
      </c>
    </row>
    <row r="122" spans="2:65" s="1" customFormat="1" ht="29.25" customHeight="1">
      <c r="B122" s="31"/>
      <c r="C122" s="76" t="s">
        <v>100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85"/>
      <c r="O122" s="386"/>
      <c r="P122" s="386"/>
      <c r="Q122" s="386"/>
      <c r="R122" s="33"/>
      <c r="T122" s="75"/>
      <c r="U122" s="47"/>
      <c r="V122" s="47"/>
      <c r="W122" s="123">
        <f>W123+W152+W182</f>
        <v>1767.3981563980001</v>
      </c>
      <c r="X122" s="47"/>
      <c r="Y122" s="123">
        <f>Y123+Y152+Y182</f>
        <v>92.557920970000012</v>
      </c>
      <c r="Z122" s="47"/>
      <c r="AA122" s="124">
        <f>AA123+AA152+AA182</f>
        <v>3.76397</v>
      </c>
      <c r="AT122" s="18" t="s">
        <v>72</v>
      </c>
      <c r="AU122" s="18" t="s">
        <v>106</v>
      </c>
      <c r="BK122" s="125">
        <f>BK123+BK152+BK182</f>
        <v>0</v>
      </c>
    </row>
    <row r="123" spans="2:65" s="9" customFormat="1" ht="37.35" customHeight="1">
      <c r="B123" s="126"/>
      <c r="C123" s="127"/>
      <c r="D123" s="128" t="s">
        <v>107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387"/>
      <c r="O123" s="388"/>
      <c r="P123" s="388"/>
      <c r="Q123" s="388"/>
      <c r="R123" s="129"/>
      <c r="T123" s="130"/>
      <c r="U123" s="127"/>
      <c r="V123" s="127"/>
      <c r="W123" s="131">
        <f>W124+W134+W150</f>
        <v>1635.14359756</v>
      </c>
      <c r="X123" s="127"/>
      <c r="Y123" s="131">
        <f>Y124+Y134+Y150</f>
        <v>90.35715393000001</v>
      </c>
      <c r="Z123" s="127"/>
      <c r="AA123" s="132">
        <f>AA124+AA134+AA150</f>
        <v>3.7619700000000003</v>
      </c>
      <c r="AR123" s="133" t="s">
        <v>80</v>
      </c>
      <c r="AT123" s="134" t="s">
        <v>72</v>
      </c>
      <c r="AU123" s="134" t="s">
        <v>73</v>
      </c>
      <c r="AY123" s="133" t="s">
        <v>135</v>
      </c>
      <c r="BK123" s="135">
        <f>BK124+BK134+BK150</f>
        <v>0</v>
      </c>
    </row>
    <row r="124" spans="2:65" s="9" customFormat="1" ht="19.899999999999999" customHeight="1">
      <c r="B124" s="126"/>
      <c r="C124" s="127"/>
      <c r="D124" s="136" t="s">
        <v>108</v>
      </c>
      <c r="E124" s="136"/>
      <c r="F124" s="136"/>
      <c r="G124" s="136"/>
      <c r="H124" s="136"/>
      <c r="I124" s="136"/>
      <c r="J124" s="136"/>
      <c r="K124" s="136"/>
      <c r="L124" s="136"/>
      <c r="M124" s="136"/>
      <c r="N124" s="389"/>
      <c r="O124" s="390"/>
      <c r="P124" s="390"/>
      <c r="Q124" s="390"/>
      <c r="R124" s="129"/>
      <c r="T124" s="130"/>
      <c r="U124" s="127"/>
      <c r="V124" s="127"/>
      <c r="W124" s="131">
        <f>SUM(W125:W133)</f>
        <v>1043.0086450000001</v>
      </c>
      <c r="X124" s="127"/>
      <c r="Y124" s="131">
        <f>SUM(Y125:Y133)</f>
        <v>39.772680050000005</v>
      </c>
      <c r="Z124" s="127"/>
      <c r="AA124" s="132">
        <f>SUM(AA125:AA133)</f>
        <v>0</v>
      </c>
      <c r="AR124" s="133" t="s">
        <v>80</v>
      </c>
      <c r="AT124" s="134" t="s">
        <v>72</v>
      </c>
      <c r="AU124" s="134" t="s">
        <v>80</v>
      </c>
      <c r="AY124" s="133" t="s">
        <v>135</v>
      </c>
      <c r="BK124" s="135">
        <f>SUM(BK125:BK133)</f>
        <v>0</v>
      </c>
    </row>
    <row r="125" spans="2:65" s="1" customFormat="1" ht="51" customHeight="1">
      <c r="B125" s="137"/>
      <c r="C125" s="138" t="s">
        <v>80</v>
      </c>
      <c r="D125" s="138" t="s">
        <v>136</v>
      </c>
      <c r="E125" s="139" t="s">
        <v>137</v>
      </c>
      <c r="F125" s="382" t="s">
        <v>138</v>
      </c>
      <c r="G125" s="382"/>
      <c r="H125" s="382"/>
      <c r="I125" s="382"/>
      <c r="J125" s="140" t="s">
        <v>139</v>
      </c>
      <c r="K125" s="141">
        <v>121.617</v>
      </c>
      <c r="L125" s="362"/>
      <c r="M125" s="362"/>
      <c r="N125" s="362"/>
      <c r="O125" s="362"/>
      <c r="P125" s="362"/>
      <c r="Q125" s="362"/>
      <c r="R125" s="142"/>
      <c r="T125" s="143" t="s">
        <v>5</v>
      </c>
      <c r="U125" s="40" t="s">
        <v>40</v>
      </c>
      <c r="V125" s="144">
        <v>8.2000000000000003E-2</v>
      </c>
      <c r="W125" s="144">
        <f t="shared" ref="W125:W133" si="0">V125*K125</f>
        <v>9.9725940000000008</v>
      </c>
      <c r="X125" s="144">
        <v>1.9000000000000001E-4</v>
      </c>
      <c r="Y125" s="144">
        <f t="shared" ref="Y125:Y133" si="1">X125*K125</f>
        <v>2.3107230000000003E-2</v>
      </c>
      <c r="Z125" s="144">
        <v>0</v>
      </c>
      <c r="AA125" s="145">
        <f t="shared" ref="AA125:AA133" si="2">Z125*K125</f>
        <v>0</v>
      </c>
      <c r="AD125" s="362">
        <v>1.365</v>
      </c>
      <c r="AE125" s="362"/>
      <c r="AF125" s="1">
        <v>1.1415999999999999</v>
      </c>
      <c r="AR125" s="18" t="s">
        <v>140</v>
      </c>
      <c r="AT125" s="18" t="s">
        <v>136</v>
      </c>
      <c r="AU125" s="18" t="s">
        <v>141</v>
      </c>
      <c r="AY125" s="18" t="s">
        <v>135</v>
      </c>
      <c r="BE125" s="146">
        <f t="shared" ref="BE125:BE133" si="3">IF(U125="základná",N125,0)</f>
        <v>0</v>
      </c>
      <c r="BF125" s="146">
        <f t="shared" ref="BF125:BF133" si="4">IF(U125="znížená",N125,0)</f>
        <v>0</v>
      </c>
      <c r="BG125" s="146">
        <f t="shared" ref="BG125:BG133" si="5">IF(U125="zákl. prenesená",N125,0)</f>
        <v>0</v>
      </c>
      <c r="BH125" s="146">
        <f t="shared" ref="BH125:BH133" si="6">IF(U125="zníž. prenesená",N125,0)</f>
        <v>0</v>
      </c>
      <c r="BI125" s="146">
        <f t="shared" ref="BI125:BI133" si="7">IF(U125="nulová",N125,0)</f>
        <v>0</v>
      </c>
      <c r="BJ125" s="18" t="s">
        <v>141</v>
      </c>
      <c r="BK125" s="147">
        <f t="shared" ref="BK125:BK133" si="8">ROUND(L125*K125,3)</f>
        <v>0</v>
      </c>
      <c r="BL125" s="18" t="s">
        <v>140</v>
      </c>
      <c r="BM125" s="18" t="s">
        <v>142</v>
      </c>
    </row>
    <row r="126" spans="2:65" s="1" customFormat="1" ht="38.25" customHeight="1">
      <c r="B126" s="137"/>
      <c r="C126" s="138" t="s">
        <v>141</v>
      </c>
      <c r="D126" s="138" t="s">
        <v>136</v>
      </c>
      <c r="E126" s="139" t="s">
        <v>143</v>
      </c>
      <c r="F126" s="382" t="s">
        <v>144</v>
      </c>
      <c r="G126" s="382"/>
      <c r="H126" s="382"/>
      <c r="I126" s="382"/>
      <c r="J126" s="140" t="s">
        <v>139</v>
      </c>
      <c r="K126" s="141">
        <v>752.39400000000001</v>
      </c>
      <c r="L126" s="362"/>
      <c r="M126" s="362"/>
      <c r="N126" s="362"/>
      <c r="O126" s="362"/>
      <c r="P126" s="362"/>
      <c r="Q126" s="362"/>
      <c r="R126" s="142"/>
      <c r="T126" s="143" t="s">
        <v>5</v>
      </c>
      <c r="U126" s="40" t="s">
        <v>40</v>
      </c>
      <c r="V126" s="144">
        <v>0.151</v>
      </c>
      <c r="W126" s="144">
        <f t="shared" si="0"/>
        <v>113.61149399999999</v>
      </c>
      <c r="X126" s="144">
        <v>2.1409999999999998E-2</v>
      </c>
      <c r="Y126" s="144">
        <f t="shared" si="1"/>
        <v>16.108755540000001</v>
      </c>
      <c r="Z126" s="144">
        <v>0</v>
      </c>
      <c r="AA126" s="145">
        <f t="shared" si="2"/>
        <v>0</v>
      </c>
      <c r="AD126" s="362">
        <v>2.9470000000000001</v>
      </c>
      <c r="AE126" s="362"/>
      <c r="AF126" s="1">
        <v>1.1415999999999999</v>
      </c>
      <c r="AR126" s="18" t="s">
        <v>140</v>
      </c>
      <c r="AT126" s="18" t="s">
        <v>136</v>
      </c>
      <c r="AU126" s="18" t="s">
        <v>141</v>
      </c>
      <c r="AY126" s="18" t="s">
        <v>135</v>
      </c>
      <c r="BE126" s="146">
        <f t="shared" si="3"/>
        <v>0</v>
      </c>
      <c r="BF126" s="146">
        <f t="shared" si="4"/>
        <v>0</v>
      </c>
      <c r="BG126" s="146">
        <f t="shared" si="5"/>
        <v>0</v>
      </c>
      <c r="BH126" s="146">
        <f t="shared" si="6"/>
        <v>0</v>
      </c>
      <c r="BI126" s="146">
        <f t="shared" si="7"/>
        <v>0</v>
      </c>
      <c r="BJ126" s="18" t="s">
        <v>141</v>
      </c>
      <c r="BK126" s="147">
        <f t="shared" si="8"/>
        <v>0</v>
      </c>
      <c r="BL126" s="18" t="s">
        <v>140</v>
      </c>
      <c r="BM126" s="18" t="s">
        <v>145</v>
      </c>
    </row>
    <row r="127" spans="2:65" s="1" customFormat="1" ht="25.5" customHeight="1">
      <c r="B127" s="137"/>
      <c r="C127" s="138" t="s">
        <v>146</v>
      </c>
      <c r="D127" s="138" t="s">
        <v>136</v>
      </c>
      <c r="E127" s="139" t="s">
        <v>147</v>
      </c>
      <c r="F127" s="382" t="s">
        <v>148</v>
      </c>
      <c r="G127" s="382"/>
      <c r="H127" s="382"/>
      <c r="I127" s="382"/>
      <c r="J127" s="140" t="s">
        <v>139</v>
      </c>
      <c r="K127" s="141">
        <v>667.18200000000002</v>
      </c>
      <c r="L127" s="362"/>
      <c r="M127" s="362"/>
      <c r="N127" s="362"/>
      <c r="O127" s="362"/>
      <c r="P127" s="362"/>
      <c r="Q127" s="362"/>
      <c r="R127" s="142"/>
      <c r="T127" s="143" t="s">
        <v>5</v>
      </c>
      <c r="U127" s="40" t="s">
        <v>40</v>
      </c>
      <c r="V127" s="144">
        <v>9.1999999999999998E-2</v>
      </c>
      <c r="W127" s="144">
        <f t="shared" si="0"/>
        <v>61.380744</v>
      </c>
      <c r="X127" s="144">
        <v>1.3600000000000001E-3</v>
      </c>
      <c r="Y127" s="144">
        <f t="shared" si="1"/>
        <v>0.90736752000000009</v>
      </c>
      <c r="Z127" s="144">
        <v>0</v>
      </c>
      <c r="AA127" s="145">
        <f t="shared" si="2"/>
        <v>0</v>
      </c>
      <c r="AD127" s="362">
        <v>2.2770000000000001</v>
      </c>
      <c r="AE127" s="362"/>
      <c r="AF127" s="1">
        <v>1.1415999999999999</v>
      </c>
      <c r="AR127" s="18" t="s">
        <v>140</v>
      </c>
      <c r="AT127" s="18" t="s">
        <v>136</v>
      </c>
      <c r="AU127" s="18" t="s">
        <v>141</v>
      </c>
      <c r="AY127" s="18" t="s">
        <v>135</v>
      </c>
      <c r="BE127" s="146">
        <f t="shared" si="3"/>
        <v>0</v>
      </c>
      <c r="BF127" s="146">
        <f t="shared" si="4"/>
        <v>0</v>
      </c>
      <c r="BG127" s="146">
        <f t="shared" si="5"/>
        <v>0</v>
      </c>
      <c r="BH127" s="146">
        <f t="shared" si="6"/>
        <v>0</v>
      </c>
      <c r="BI127" s="146">
        <f t="shared" si="7"/>
        <v>0</v>
      </c>
      <c r="BJ127" s="18" t="s">
        <v>141</v>
      </c>
      <c r="BK127" s="147">
        <f t="shared" si="8"/>
        <v>0</v>
      </c>
      <c r="BL127" s="18" t="s">
        <v>140</v>
      </c>
      <c r="BM127" s="18" t="s">
        <v>149</v>
      </c>
    </row>
    <row r="128" spans="2:65" s="1" customFormat="1" ht="25.5" customHeight="1">
      <c r="B128" s="137"/>
      <c r="C128" s="138" t="s">
        <v>140</v>
      </c>
      <c r="D128" s="138" t="s">
        <v>136</v>
      </c>
      <c r="E128" s="139" t="s">
        <v>150</v>
      </c>
      <c r="F128" s="382" t="s">
        <v>151</v>
      </c>
      <c r="G128" s="382"/>
      <c r="H128" s="382"/>
      <c r="I128" s="382"/>
      <c r="J128" s="140" t="s">
        <v>139</v>
      </c>
      <c r="K128" s="141">
        <v>667.18200000000002</v>
      </c>
      <c r="L128" s="362"/>
      <c r="M128" s="362"/>
      <c r="N128" s="362"/>
      <c r="O128" s="362"/>
      <c r="P128" s="362"/>
      <c r="Q128" s="362"/>
      <c r="R128" s="142"/>
      <c r="T128" s="143" t="s">
        <v>5</v>
      </c>
      <c r="U128" s="40" t="s">
        <v>40</v>
      </c>
      <c r="V128" s="144">
        <v>0.35899999999999999</v>
      </c>
      <c r="W128" s="144">
        <f t="shared" si="0"/>
        <v>239.518338</v>
      </c>
      <c r="X128" s="144">
        <v>2.8999999999999998E-3</v>
      </c>
      <c r="Y128" s="144">
        <f t="shared" si="1"/>
        <v>1.9348277999999999</v>
      </c>
      <c r="Z128" s="144">
        <v>0</v>
      </c>
      <c r="AA128" s="145">
        <f t="shared" si="2"/>
        <v>0</v>
      </c>
      <c r="AD128" s="362">
        <v>11.627000000000001</v>
      </c>
      <c r="AE128" s="362"/>
      <c r="AF128" s="1">
        <v>1.1415999999999999</v>
      </c>
      <c r="AR128" s="18" t="s">
        <v>140</v>
      </c>
      <c r="AT128" s="18" t="s">
        <v>136</v>
      </c>
      <c r="AU128" s="18" t="s">
        <v>141</v>
      </c>
      <c r="AY128" s="18" t="s">
        <v>135</v>
      </c>
      <c r="BE128" s="146">
        <f t="shared" si="3"/>
        <v>0</v>
      </c>
      <c r="BF128" s="146">
        <f t="shared" si="4"/>
        <v>0</v>
      </c>
      <c r="BG128" s="146">
        <f t="shared" si="5"/>
        <v>0</v>
      </c>
      <c r="BH128" s="146">
        <f t="shared" si="6"/>
        <v>0</v>
      </c>
      <c r="BI128" s="146">
        <f t="shared" si="7"/>
        <v>0</v>
      </c>
      <c r="BJ128" s="18" t="s">
        <v>141</v>
      </c>
      <c r="BK128" s="147">
        <f t="shared" si="8"/>
        <v>0</v>
      </c>
      <c r="BL128" s="18" t="s">
        <v>140</v>
      </c>
      <c r="BM128" s="18" t="s">
        <v>152</v>
      </c>
    </row>
    <row r="129" spans="2:65" s="1" customFormat="1" ht="25.5" customHeight="1">
      <c r="B129" s="137"/>
      <c r="C129" s="138" t="s">
        <v>153</v>
      </c>
      <c r="D129" s="138" t="s">
        <v>136</v>
      </c>
      <c r="E129" s="139" t="s">
        <v>154</v>
      </c>
      <c r="F129" s="382" t="s">
        <v>155</v>
      </c>
      <c r="G129" s="382"/>
      <c r="H129" s="382"/>
      <c r="I129" s="382"/>
      <c r="J129" s="140" t="s">
        <v>139</v>
      </c>
      <c r="K129" s="141">
        <v>25.614999999999998</v>
      </c>
      <c r="L129" s="362"/>
      <c r="M129" s="362"/>
      <c r="N129" s="362"/>
      <c r="O129" s="362"/>
      <c r="P129" s="362"/>
      <c r="Q129" s="362"/>
      <c r="R129" s="142"/>
      <c r="T129" s="143" t="s">
        <v>5</v>
      </c>
      <c r="U129" s="40" t="s">
        <v>40</v>
      </c>
      <c r="V129" s="144">
        <v>0.91500000000000004</v>
      </c>
      <c r="W129" s="144">
        <f t="shared" si="0"/>
        <v>23.437725</v>
      </c>
      <c r="X129" s="144">
        <v>1.976E-2</v>
      </c>
      <c r="Y129" s="144">
        <f t="shared" si="1"/>
        <v>0.50615239999999995</v>
      </c>
      <c r="Z129" s="144">
        <v>0</v>
      </c>
      <c r="AA129" s="145">
        <f t="shared" si="2"/>
        <v>0</v>
      </c>
      <c r="AD129" s="362">
        <v>36.57</v>
      </c>
      <c r="AE129" s="362"/>
      <c r="AF129" s="1">
        <v>1.1415999999999999</v>
      </c>
      <c r="AR129" s="18" t="s">
        <v>140</v>
      </c>
      <c r="AT129" s="18" t="s">
        <v>136</v>
      </c>
      <c r="AU129" s="18" t="s">
        <v>141</v>
      </c>
      <c r="AY129" s="18" t="s">
        <v>135</v>
      </c>
      <c r="BE129" s="146">
        <f t="shared" si="3"/>
        <v>0</v>
      </c>
      <c r="BF129" s="146">
        <f t="shared" si="4"/>
        <v>0</v>
      </c>
      <c r="BG129" s="146">
        <f t="shared" si="5"/>
        <v>0</v>
      </c>
      <c r="BH129" s="146">
        <f t="shared" si="6"/>
        <v>0</v>
      </c>
      <c r="BI129" s="146">
        <f t="shared" si="7"/>
        <v>0</v>
      </c>
      <c r="BJ129" s="18" t="s">
        <v>141</v>
      </c>
      <c r="BK129" s="147">
        <f t="shared" si="8"/>
        <v>0</v>
      </c>
      <c r="BL129" s="18" t="s">
        <v>140</v>
      </c>
      <c r="BM129" s="18" t="s">
        <v>156</v>
      </c>
    </row>
    <row r="130" spans="2:65" s="1" customFormat="1" ht="25.5" customHeight="1">
      <c r="B130" s="137"/>
      <c r="C130" s="138" t="s">
        <v>157</v>
      </c>
      <c r="D130" s="138" t="s">
        <v>136</v>
      </c>
      <c r="E130" s="139" t="s">
        <v>158</v>
      </c>
      <c r="F130" s="382" t="s">
        <v>159</v>
      </c>
      <c r="G130" s="382"/>
      <c r="H130" s="382"/>
      <c r="I130" s="382"/>
      <c r="J130" s="140" t="s">
        <v>139</v>
      </c>
      <c r="K130" s="141">
        <v>34.750999999999998</v>
      </c>
      <c r="L130" s="362"/>
      <c r="M130" s="362"/>
      <c r="N130" s="362"/>
      <c r="O130" s="362"/>
      <c r="P130" s="362"/>
      <c r="Q130" s="362"/>
      <c r="R130" s="142"/>
      <c r="T130" s="143" t="s">
        <v>5</v>
      </c>
      <c r="U130" s="40" t="s">
        <v>40</v>
      </c>
      <c r="V130" s="144">
        <v>0.91700000000000004</v>
      </c>
      <c r="W130" s="144">
        <f t="shared" si="0"/>
        <v>31.866667</v>
      </c>
      <c r="X130" s="144">
        <v>2.5170000000000001E-2</v>
      </c>
      <c r="Y130" s="144">
        <f t="shared" si="1"/>
        <v>0.87468267</v>
      </c>
      <c r="Z130" s="144">
        <v>0</v>
      </c>
      <c r="AA130" s="145">
        <f t="shared" si="2"/>
        <v>0</v>
      </c>
      <c r="AD130" s="362">
        <v>42.905999999999999</v>
      </c>
      <c r="AE130" s="362"/>
      <c r="AF130" s="1">
        <v>1.1415999999999999</v>
      </c>
      <c r="AR130" s="18" t="s">
        <v>140</v>
      </c>
      <c r="AT130" s="18" t="s">
        <v>136</v>
      </c>
      <c r="AU130" s="18" t="s">
        <v>141</v>
      </c>
      <c r="AY130" s="18" t="s">
        <v>135</v>
      </c>
      <c r="BE130" s="146">
        <f t="shared" si="3"/>
        <v>0</v>
      </c>
      <c r="BF130" s="146">
        <f t="shared" si="4"/>
        <v>0</v>
      </c>
      <c r="BG130" s="146">
        <f t="shared" si="5"/>
        <v>0</v>
      </c>
      <c r="BH130" s="146">
        <f t="shared" si="6"/>
        <v>0</v>
      </c>
      <c r="BI130" s="146">
        <f t="shared" si="7"/>
        <v>0</v>
      </c>
      <c r="BJ130" s="18" t="s">
        <v>141</v>
      </c>
      <c r="BK130" s="147">
        <f t="shared" si="8"/>
        <v>0</v>
      </c>
      <c r="BL130" s="18" t="s">
        <v>140</v>
      </c>
      <c r="BM130" s="18" t="s">
        <v>160</v>
      </c>
    </row>
    <row r="131" spans="2:65" s="1" customFormat="1" ht="25.5" customHeight="1">
      <c r="B131" s="137"/>
      <c r="C131" s="138" t="s">
        <v>161</v>
      </c>
      <c r="D131" s="138" t="s">
        <v>136</v>
      </c>
      <c r="E131" s="139" t="s">
        <v>162</v>
      </c>
      <c r="F131" s="382" t="s">
        <v>163</v>
      </c>
      <c r="G131" s="382"/>
      <c r="H131" s="382"/>
      <c r="I131" s="382"/>
      <c r="J131" s="140" t="s">
        <v>139</v>
      </c>
      <c r="K131" s="141">
        <v>520.28800000000001</v>
      </c>
      <c r="L131" s="362"/>
      <c r="M131" s="362"/>
      <c r="N131" s="362"/>
      <c r="O131" s="362"/>
      <c r="P131" s="362"/>
      <c r="Q131" s="362"/>
      <c r="R131" s="142"/>
      <c r="T131" s="143" t="s">
        <v>5</v>
      </c>
      <c r="U131" s="40" t="s">
        <v>40</v>
      </c>
      <c r="V131" s="144">
        <v>0.92200000000000004</v>
      </c>
      <c r="W131" s="144">
        <f t="shared" si="0"/>
        <v>479.70553600000005</v>
      </c>
      <c r="X131" s="144">
        <v>3.4889999999999997E-2</v>
      </c>
      <c r="Y131" s="144">
        <f t="shared" si="1"/>
        <v>18.15284832</v>
      </c>
      <c r="Z131" s="144">
        <v>0</v>
      </c>
      <c r="AA131" s="145">
        <f t="shared" si="2"/>
        <v>0</v>
      </c>
      <c r="AD131" s="362">
        <v>59.173999999999999</v>
      </c>
      <c r="AE131" s="362"/>
      <c r="AF131" s="1">
        <v>1.1415999999999999</v>
      </c>
      <c r="AR131" s="18" t="s">
        <v>140</v>
      </c>
      <c r="AT131" s="18" t="s">
        <v>136</v>
      </c>
      <c r="AU131" s="18" t="s">
        <v>141</v>
      </c>
      <c r="AY131" s="18" t="s">
        <v>135</v>
      </c>
      <c r="BE131" s="146">
        <f t="shared" si="3"/>
        <v>0</v>
      </c>
      <c r="BF131" s="146">
        <f t="shared" si="4"/>
        <v>0</v>
      </c>
      <c r="BG131" s="146">
        <f t="shared" si="5"/>
        <v>0</v>
      </c>
      <c r="BH131" s="146">
        <f t="shared" si="6"/>
        <v>0</v>
      </c>
      <c r="BI131" s="146">
        <f t="shared" si="7"/>
        <v>0</v>
      </c>
      <c r="BJ131" s="18" t="s">
        <v>141</v>
      </c>
      <c r="BK131" s="147">
        <f t="shared" si="8"/>
        <v>0</v>
      </c>
      <c r="BL131" s="18" t="s">
        <v>140</v>
      </c>
      <c r="BM131" s="18" t="s">
        <v>164</v>
      </c>
    </row>
    <row r="132" spans="2:65" s="1" customFormat="1" ht="25.5" customHeight="1">
      <c r="B132" s="137"/>
      <c r="C132" s="138" t="s">
        <v>165</v>
      </c>
      <c r="D132" s="138" t="s">
        <v>136</v>
      </c>
      <c r="E132" s="139" t="s">
        <v>166</v>
      </c>
      <c r="F132" s="382" t="s">
        <v>167</v>
      </c>
      <c r="G132" s="382"/>
      <c r="H132" s="382"/>
      <c r="I132" s="382"/>
      <c r="J132" s="140" t="s">
        <v>139</v>
      </c>
      <c r="K132" s="141">
        <v>33.768999999999998</v>
      </c>
      <c r="L132" s="362"/>
      <c r="M132" s="362"/>
      <c r="N132" s="362"/>
      <c r="O132" s="362"/>
      <c r="P132" s="362"/>
      <c r="Q132" s="362"/>
      <c r="R132" s="142"/>
      <c r="T132" s="143" t="s">
        <v>5</v>
      </c>
      <c r="U132" s="40" t="s">
        <v>40</v>
      </c>
      <c r="V132" s="144">
        <v>1.329</v>
      </c>
      <c r="W132" s="144">
        <f t="shared" si="0"/>
        <v>44.879000999999995</v>
      </c>
      <c r="X132" s="144">
        <v>1.8630000000000001E-2</v>
      </c>
      <c r="Y132" s="144">
        <f t="shared" si="1"/>
        <v>0.62911647000000004</v>
      </c>
      <c r="Z132" s="144">
        <v>0</v>
      </c>
      <c r="AA132" s="145">
        <f t="shared" si="2"/>
        <v>0</v>
      </c>
      <c r="AD132" s="362">
        <v>39.347000000000001</v>
      </c>
      <c r="AE132" s="362"/>
      <c r="AF132" s="1">
        <v>1.1415999999999999</v>
      </c>
      <c r="AR132" s="18" t="s">
        <v>140</v>
      </c>
      <c r="AT132" s="18" t="s">
        <v>136</v>
      </c>
      <c r="AU132" s="18" t="s">
        <v>141</v>
      </c>
      <c r="AY132" s="18" t="s">
        <v>135</v>
      </c>
      <c r="BE132" s="146">
        <f t="shared" si="3"/>
        <v>0</v>
      </c>
      <c r="BF132" s="146">
        <f t="shared" si="4"/>
        <v>0</v>
      </c>
      <c r="BG132" s="146">
        <f t="shared" si="5"/>
        <v>0</v>
      </c>
      <c r="BH132" s="146">
        <f t="shared" si="6"/>
        <v>0</v>
      </c>
      <c r="BI132" s="146">
        <f t="shared" si="7"/>
        <v>0</v>
      </c>
      <c r="BJ132" s="18" t="s">
        <v>141</v>
      </c>
      <c r="BK132" s="147">
        <f t="shared" si="8"/>
        <v>0</v>
      </c>
      <c r="BL132" s="18" t="s">
        <v>140</v>
      </c>
      <c r="BM132" s="18" t="s">
        <v>168</v>
      </c>
    </row>
    <row r="133" spans="2:65" s="1" customFormat="1" ht="25.5" customHeight="1">
      <c r="B133" s="137"/>
      <c r="C133" s="138" t="s">
        <v>169</v>
      </c>
      <c r="D133" s="138" t="s">
        <v>136</v>
      </c>
      <c r="E133" s="139" t="s">
        <v>170</v>
      </c>
      <c r="F133" s="382" t="s">
        <v>171</v>
      </c>
      <c r="G133" s="382"/>
      <c r="H133" s="382"/>
      <c r="I133" s="382"/>
      <c r="J133" s="140" t="s">
        <v>139</v>
      </c>
      <c r="K133" s="141">
        <v>48.722000000000001</v>
      </c>
      <c r="L133" s="362"/>
      <c r="M133" s="362"/>
      <c r="N133" s="362"/>
      <c r="O133" s="362"/>
      <c r="P133" s="362"/>
      <c r="Q133" s="362"/>
      <c r="R133" s="142"/>
      <c r="T133" s="143" t="s">
        <v>5</v>
      </c>
      <c r="U133" s="40" t="s">
        <v>40</v>
      </c>
      <c r="V133" s="144">
        <v>0.79300000000000004</v>
      </c>
      <c r="W133" s="144">
        <f t="shared" si="0"/>
        <v>38.636546000000003</v>
      </c>
      <c r="X133" s="144">
        <v>1.3050000000000001E-2</v>
      </c>
      <c r="Y133" s="144">
        <f t="shared" si="1"/>
        <v>0.63582210000000006</v>
      </c>
      <c r="Z133" s="144">
        <v>0</v>
      </c>
      <c r="AA133" s="145">
        <f t="shared" si="2"/>
        <v>0</v>
      </c>
      <c r="AD133" s="362">
        <v>43.713000000000001</v>
      </c>
      <c r="AE133" s="362"/>
      <c r="AF133" s="1">
        <v>1.1415999999999999</v>
      </c>
      <c r="AR133" s="18" t="s">
        <v>140</v>
      </c>
      <c r="AT133" s="18" t="s">
        <v>136</v>
      </c>
      <c r="AU133" s="18" t="s">
        <v>141</v>
      </c>
      <c r="AY133" s="18" t="s">
        <v>135</v>
      </c>
      <c r="BE133" s="146">
        <f t="shared" si="3"/>
        <v>0</v>
      </c>
      <c r="BF133" s="146">
        <f t="shared" si="4"/>
        <v>0</v>
      </c>
      <c r="BG133" s="146">
        <f t="shared" si="5"/>
        <v>0</v>
      </c>
      <c r="BH133" s="146">
        <f t="shared" si="6"/>
        <v>0</v>
      </c>
      <c r="BI133" s="146">
        <f t="shared" si="7"/>
        <v>0</v>
      </c>
      <c r="BJ133" s="18" t="s">
        <v>141</v>
      </c>
      <c r="BK133" s="147">
        <f t="shared" si="8"/>
        <v>0</v>
      </c>
      <c r="BL133" s="18" t="s">
        <v>140</v>
      </c>
      <c r="BM133" s="18" t="s">
        <v>172</v>
      </c>
    </row>
    <row r="134" spans="2:65" s="9" customFormat="1" ht="29.85" customHeight="1">
      <c r="B134" s="126"/>
      <c r="C134" s="127"/>
      <c r="D134" s="136" t="s">
        <v>109</v>
      </c>
      <c r="E134" s="136"/>
      <c r="F134" s="136"/>
      <c r="G134" s="136"/>
      <c r="H134" s="136"/>
      <c r="I134" s="136"/>
      <c r="J134" s="136"/>
      <c r="K134" s="136"/>
      <c r="L134" s="136"/>
      <c r="M134" s="136"/>
      <c r="N134" s="391"/>
      <c r="O134" s="392"/>
      <c r="P134" s="392"/>
      <c r="Q134" s="392"/>
      <c r="R134" s="129"/>
      <c r="T134" s="130"/>
      <c r="U134" s="127"/>
      <c r="V134" s="127"/>
      <c r="W134" s="131">
        <f>SUM(W135:W149)</f>
        <v>369.58566155999995</v>
      </c>
      <c r="X134" s="127"/>
      <c r="Y134" s="131">
        <f>SUM(Y135:Y149)</f>
        <v>50.584473879999997</v>
      </c>
      <c r="Z134" s="127"/>
      <c r="AA134" s="132">
        <f>SUM(AA135:AA149)</f>
        <v>3.7619700000000003</v>
      </c>
      <c r="AD134" s="136"/>
      <c r="AE134" s="136"/>
      <c r="AF134" s="1">
        <v>1.1415999999999999</v>
      </c>
      <c r="AR134" s="133" t="s">
        <v>80</v>
      </c>
      <c r="AT134" s="134" t="s">
        <v>72</v>
      </c>
      <c r="AU134" s="134" t="s">
        <v>80</v>
      </c>
      <c r="AY134" s="133" t="s">
        <v>135</v>
      </c>
      <c r="BK134" s="135">
        <f>SUM(BK135:BK149)</f>
        <v>0</v>
      </c>
    </row>
    <row r="135" spans="2:65" s="1" customFormat="1" ht="38.25" customHeight="1">
      <c r="B135" s="137"/>
      <c r="C135" s="138" t="s">
        <v>173</v>
      </c>
      <c r="D135" s="138" t="s">
        <v>136</v>
      </c>
      <c r="E135" s="139" t="s">
        <v>174</v>
      </c>
      <c r="F135" s="382" t="s">
        <v>175</v>
      </c>
      <c r="G135" s="382"/>
      <c r="H135" s="382"/>
      <c r="I135" s="382"/>
      <c r="J135" s="140" t="s">
        <v>139</v>
      </c>
      <c r="K135" s="141">
        <v>982.41200000000003</v>
      </c>
      <c r="L135" s="362"/>
      <c r="M135" s="362"/>
      <c r="N135" s="362"/>
      <c r="O135" s="362"/>
      <c r="P135" s="362"/>
      <c r="Q135" s="362"/>
      <c r="R135" s="142"/>
      <c r="T135" s="143" t="s">
        <v>5</v>
      </c>
      <c r="U135" s="40" t="s">
        <v>40</v>
      </c>
      <c r="V135" s="144">
        <v>0.14599999999999999</v>
      </c>
      <c r="W135" s="144">
        <f t="shared" ref="W135:W149" si="9">V135*K135</f>
        <v>143.432152</v>
      </c>
      <c r="X135" s="144">
        <v>2.572E-2</v>
      </c>
      <c r="Y135" s="144">
        <f t="shared" ref="Y135:Y149" si="10">X135*K135</f>
        <v>25.267636639999999</v>
      </c>
      <c r="Z135" s="144">
        <v>0</v>
      </c>
      <c r="AA135" s="145">
        <f t="shared" ref="AA135:AA149" si="11">Z135*K135</f>
        <v>0</v>
      </c>
      <c r="AD135" s="362">
        <v>2.109</v>
      </c>
      <c r="AE135" s="362"/>
      <c r="AF135" s="1">
        <v>1.1415999999999999</v>
      </c>
      <c r="AR135" s="18" t="s">
        <v>140</v>
      </c>
      <c r="AT135" s="18" t="s">
        <v>136</v>
      </c>
      <c r="AU135" s="18" t="s">
        <v>141</v>
      </c>
      <c r="AY135" s="18" t="s">
        <v>135</v>
      </c>
      <c r="BE135" s="146">
        <f t="shared" ref="BE135:BE149" si="12">IF(U135="základná",N135,0)</f>
        <v>0</v>
      </c>
      <c r="BF135" s="146">
        <f t="shared" ref="BF135:BF149" si="13">IF(U135="znížená",N135,0)</f>
        <v>0</v>
      </c>
      <c r="BG135" s="146">
        <f t="shared" ref="BG135:BG149" si="14">IF(U135="zákl. prenesená",N135,0)</f>
        <v>0</v>
      </c>
      <c r="BH135" s="146">
        <f t="shared" ref="BH135:BH149" si="15">IF(U135="zníž. prenesená",N135,0)</f>
        <v>0</v>
      </c>
      <c r="BI135" s="146">
        <f t="shared" ref="BI135:BI149" si="16">IF(U135="nulová",N135,0)</f>
        <v>0</v>
      </c>
      <c r="BJ135" s="18" t="s">
        <v>141</v>
      </c>
      <c r="BK135" s="147">
        <f t="shared" ref="BK135:BK149" si="17">ROUND(L135*K135,3)</f>
        <v>0</v>
      </c>
      <c r="BL135" s="18" t="s">
        <v>140</v>
      </c>
      <c r="BM135" s="18" t="s">
        <v>176</v>
      </c>
    </row>
    <row r="136" spans="2:65" s="1" customFormat="1" ht="51" customHeight="1">
      <c r="B136" s="137"/>
      <c r="C136" s="138" t="s">
        <v>177</v>
      </c>
      <c r="D136" s="138" t="s">
        <v>136</v>
      </c>
      <c r="E136" s="139" t="s">
        <v>178</v>
      </c>
      <c r="F136" s="382" t="s">
        <v>179</v>
      </c>
      <c r="G136" s="382"/>
      <c r="H136" s="382"/>
      <c r="I136" s="382"/>
      <c r="J136" s="140" t="s">
        <v>139</v>
      </c>
      <c r="K136" s="141">
        <v>1964.8240000000001</v>
      </c>
      <c r="L136" s="362"/>
      <c r="M136" s="362"/>
      <c r="N136" s="362"/>
      <c r="O136" s="362"/>
      <c r="P136" s="362"/>
      <c r="Q136" s="362"/>
      <c r="R136" s="142"/>
      <c r="T136" s="143" t="s">
        <v>5</v>
      </c>
      <c r="U136" s="40" t="s">
        <v>40</v>
      </c>
      <c r="V136" s="144">
        <v>6.0000000000000001E-3</v>
      </c>
      <c r="W136" s="144">
        <f t="shared" si="9"/>
        <v>11.788944000000001</v>
      </c>
      <c r="X136" s="144">
        <v>0</v>
      </c>
      <c r="Y136" s="144">
        <f t="shared" si="10"/>
        <v>0</v>
      </c>
      <c r="Z136" s="144">
        <v>0</v>
      </c>
      <c r="AA136" s="145">
        <f t="shared" si="11"/>
        <v>0</v>
      </c>
      <c r="AD136" s="362">
        <v>0.42399999999999999</v>
      </c>
      <c r="AE136" s="362"/>
      <c r="AF136" s="1">
        <v>1.1415999999999999</v>
      </c>
      <c r="AR136" s="18" t="s">
        <v>140</v>
      </c>
      <c r="AT136" s="18" t="s">
        <v>136</v>
      </c>
      <c r="AU136" s="18" t="s">
        <v>141</v>
      </c>
      <c r="AY136" s="18" t="s">
        <v>135</v>
      </c>
      <c r="BE136" s="146">
        <f t="shared" si="12"/>
        <v>0</v>
      </c>
      <c r="BF136" s="146">
        <f t="shared" si="13"/>
        <v>0</v>
      </c>
      <c r="BG136" s="146">
        <f t="shared" si="14"/>
        <v>0</v>
      </c>
      <c r="BH136" s="146">
        <f t="shared" si="15"/>
        <v>0</v>
      </c>
      <c r="BI136" s="146">
        <f t="shared" si="16"/>
        <v>0</v>
      </c>
      <c r="BJ136" s="18" t="s">
        <v>141</v>
      </c>
      <c r="BK136" s="147">
        <f t="shared" si="17"/>
        <v>0</v>
      </c>
      <c r="BL136" s="18" t="s">
        <v>140</v>
      </c>
      <c r="BM136" s="18" t="s">
        <v>180</v>
      </c>
    </row>
    <row r="137" spans="2:65" s="1" customFormat="1" ht="38.25" customHeight="1">
      <c r="B137" s="137"/>
      <c r="C137" s="138" t="s">
        <v>181</v>
      </c>
      <c r="D137" s="138" t="s">
        <v>136</v>
      </c>
      <c r="E137" s="139" t="s">
        <v>182</v>
      </c>
      <c r="F137" s="382" t="s">
        <v>183</v>
      </c>
      <c r="G137" s="382"/>
      <c r="H137" s="382"/>
      <c r="I137" s="382"/>
      <c r="J137" s="140" t="s">
        <v>139</v>
      </c>
      <c r="K137" s="141">
        <v>982.41200000000003</v>
      </c>
      <c r="L137" s="362"/>
      <c r="M137" s="362"/>
      <c r="N137" s="362"/>
      <c r="O137" s="362"/>
      <c r="P137" s="362"/>
      <c r="Q137" s="362"/>
      <c r="R137" s="142"/>
      <c r="T137" s="143" t="s">
        <v>5</v>
      </c>
      <c r="U137" s="40" t="s">
        <v>40</v>
      </c>
      <c r="V137" s="144">
        <v>0.104</v>
      </c>
      <c r="W137" s="144">
        <f t="shared" si="9"/>
        <v>102.17084799999999</v>
      </c>
      <c r="X137" s="144">
        <v>2.572E-2</v>
      </c>
      <c r="Y137" s="144">
        <f t="shared" si="10"/>
        <v>25.267636639999999</v>
      </c>
      <c r="Z137" s="144">
        <v>0</v>
      </c>
      <c r="AA137" s="145">
        <f t="shared" si="11"/>
        <v>0</v>
      </c>
      <c r="AD137" s="362">
        <v>1.373</v>
      </c>
      <c r="AE137" s="362"/>
      <c r="AF137" s="1">
        <v>1.1415999999999999</v>
      </c>
      <c r="AR137" s="18" t="s">
        <v>140</v>
      </c>
      <c r="AT137" s="18" t="s">
        <v>136</v>
      </c>
      <c r="AU137" s="18" t="s">
        <v>141</v>
      </c>
      <c r="AY137" s="18" t="s">
        <v>135</v>
      </c>
      <c r="BE137" s="146">
        <f t="shared" si="12"/>
        <v>0</v>
      </c>
      <c r="BF137" s="146">
        <f t="shared" si="13"/>
        <v>0</v>
      </c>
      <c r="BG137" s="146">
        <f t="shared" si="14"/>
        <v>0</v>
      </c>
      <c r="BH137" s="146">
        <f t="shared" si="15"/>
        <v>0</v>
      </c>
      <c r="BI137" s="146">
        <f t="shared" si="16"/>
        <v>0</v>
      </c>
      <c r="BJ137" s="18" t="s">
        <v>141</v>
      </c>
      <c r="BK137" s="147">
        <f t="shared" si="17"/>
        <v>0</v>
      </c>
      <c r="BL137" s="18" t="s">
        <v>140</v>
      </c>
      <c r="BM137" s="18" t="s">
        <v>184</v>
      </c>
    </row>
    <row r="138" spans="2:65" s="1" customFormat="1" ht="16.5" customHeight="1">
      <c r="B138" s="137"/>
      <c r="C138" s="138" t="s">
        <v>185</v>
      </c>
      <c r="D138" s="138" t="s">
        <v>136</v>
      </c>
      <c r="E138" s="139" t="s">
        <v>186</v>
      </c>
      <c r="F138" s="382" t="s">
        <v>187</v>
      </c>
      <c r="G138" s="382"/>
      <c r="H138" s="382"/>
      <c r="I138" s="382"/>
      <c r="J138" s="140" t="s">
        <v>139</v>
      </c>
      <c r="K138" s="141">
        <v>982.41200000000003</v>
      </c>
      <c r="L138" s="362"/>
      <c r="M138" s="362"/>
      <c r="N138" s="362"/>
      <c r="O138" s="362"/>
      <c r="P138" s="362"/>
      <c r="Q138" s="362"/>
      <c r="R138" s="142"/>
      <c r="T138" s="143" t="s">
        <v>5</v>
      </c>
      <c r="U138" s="40" t="s">
        <v>40</v>
      </c>
      <c r="V138" s="144">
        <v>4.0129999999999999E-2</v>
      </c>
      <c r="W138" s="144">
        <f t="shared" si="9"/>
        <v>39.424193559999999</v>
      </c>
      <c r="X138" s="144">
        <v>5.0000000000000002E-5</v>
      </c>
      <c r="Y138" s="144">
        <f t="shared" si="10"/>
        <v>4.9120600000000007E-2</v>
      </c>
      <c r="Z138" s="144">
        <v>0</v>
      </c>
      <c r="AA138" s="145">
        <f t="shared" si="11"/>
        <v>0</v>
      </c>
      <c r="AD138" s="362">
        <v>1.45</v>
      </c>
      <c r="AE138" s="362"/>
      <c r="AF138" s="1">
        <v>1.1415999999999999</v>
      </c>
      <c r="AR138" s="18" t="s">
        <v>140</v>
      </c>
      <c r="AT138" s="18" t="s">
        <v>136</v>
      </c>
      <c r="AU138" s="18" t="s">
        <v>141</v>
      </c>
      <c r="AY138" s="18" t="s">
        <v>135</v>
      </c>
      <c r="BE138" s="146">
        <f t="shared" si="12"/>
        <v>0</v>
      </c>
      <c r="BF138" s="146">
        <f t="shared" si="13"/>
        <v>0</v>
      </c>
      <c r="BG138" s="146">
        <f t="shared" si="14"/>
        <v>0</v>
      </c>
      <c r="BH138" s="146">
        <f t="shared" si="15"/>
        <v>0</v>
      </c>
      <c r="BI138" s="146">
        <f t="shared" si="16"/>
        <v>0</v>
      </c>
      <c r="BJ138" s="18" t="s">
        <v>141</v>
      </c>
      <c r="BK138" s="147">
        <f t="shared" si="17"/>
        <v>0</v>
      </c>
      <c r="BL138" s="18" t="s">
        <v>140</v>
      </c>
      <c r="BM138" s="18" t="s">
        <v>188</v>
      </c>
    </row>
    <row r="139" spans="2:65" s="1" customFormat="1" ht="16.5" customHeight="1">
      <c r="B139" s="137"/>
      <c r="C139" s="138" t="s">
        <v>189</v>
      </c>
      <c r="D139" s="138" t="s">
        <v>136</v>
      </c>
      <c r="E139" s="139" t="s">
        <v>190</v>
      </c>
      <c r="F139" s="382" t="s">
        <v>191</v>
      </c>
      <c r="G139" s="382"/>
      <c r="H139" s="382"/>
      <c r="I139" s="382"/>
      <c r="J139" s="140" t="s">
        <v>139</v>
      </c>
      <c r="K139" s="141">
        <v>982.41200000000003</v>
      </c>
      <c r="L139" s="362"/>
      <c r="M139" s="362"/>
      <c r="N139" s="362"/>
      <c r="O139" s="362"/>
      <c r="P139" s="362"/>
      <c r="Q139" s="362"/>
      <c r="R139" s="142"/>
      <c r="T139" s="143" t="s">
        <v>5</v>
      </c>
      <c r="U139" s="40" t="s">
        <v>40</v>
      </c>
      <c r="V139" s="144">
        <v>0.04</v>
      </c>
      <c r="W139" s="144">
        <f t="shared" si="9"/>
        <v>39.296480000000003</v>
      </c>
      <c r="X139" s="144">
        <v>0</v>
      </c>
      <c r="Y139" s="144">
        <f t="shared" si="10"/>
        <v>0</v>
      </c>
      <c r="Z139" s="144">
        <v>0</v>
      </c>
      <c r="AA139" s="145">
        <f t="shared" si="11"/>
        <v>0</v>
      </c>
      <c r="AD139" s="362">
        <v>0.52800000000000002</v>
      </c>
      <c r="AE139" s="362"/>
      <c r="AF139" s="1">
        <v>1.1415999999999999</v>
      </c>
      <c r="AR139" s="18" t="s">
        <v>140</v>
      </c>
      <c r="AT139" s="18" t="s">
        <v>136</v>
      </c>
      <c r="AU139" s="18" t="s">
        <v>141</v>
      </c>
      <c r="AY139" s="18" t="s">
        <v>135</v>
      </c>
      <c r="BE139" s="146">
        <f t="shared" si="12"/>
        <v>0</v>
      </c>
      <c r="BF139" s="146">
        <f t="shared" si="13"/>
        <v>0</v>
      </c>
      <c r="BG139" s="146">
        <f t="shared" si="14"/>
        <v>0</v>
      </c>
      <c r="BH139" s="146">
        <f t="shared" si="15"/>
        <v>0</v>
      </c>
      <c r="BI139" s="146">
        <f t="shared" si="16"/>
        <v>0</v>
      </c>
      <c r="BJ139" s="18" t="s">
        <v>141</v>
      </c>
      <c r="BK139" s="147">
        <f t="shared" si="17"/>
        <v>0</v>
      </c>
      <c r="BL139" s="18" t="s">
        <v>140</v>
      </c>
      <c r="BM139" s="18" t="s">
        <v>192</v>
      </c>
    </row>
    <row r="140" spans="2:65" s="1" customFormat="1" ht="16.5" customHeight="1">
      <c r="B140" s="137"/>
      <c r="C140" s="138" t="s">
        <v>193</v>
      </c>
      <c r="D140" s="138" t="s">
        <v>136</v>
      </c>
      <c r="E140" s="139" t="s">
        <v>194</v>
      </c>
      <c r="F140" s="382" t="s">
        <v>195</v>
      </c>
      <c r="G140" s="382"/>
      <c r="H140" s="382"/>
      <c r="I140" s="382"/>
      <c r="J140" s="140" t="s">
        <v>196</v>
      </c>
      <c r="K140" s="141">
        <v>2</v>
      </c>
      <c r="L140" s="362"/>
      <c r="M140" s="362"/>
      <c r="N140" s="362"/>
      <c r="O140" s="362"/>
      <c r="P140" s="362"/>
      <c r="Q140" s="362"/>
      <c r="R140" s="142"/>
      <c r="T140" s="143" t="s">
        <v>5</v>
      </c>
      <c r="U140" s="40" t="s">
        <v>40</v>
      </c>
      <c r="V140" s="144">
        <v>8.3000000000000004E-2</v>
      </c>
      <c r="W140" s="144">
        <f t="shared" si="9"/>
        <v>0.16600000000000001</v>
      </c>
      <c r="X140" s="144">
        <v>4.0000000000000003E-5</v>
      </c>
      <c r="Y140" s="144">
        <f t="shared" si="10"/>
        <v>8.0000000000000007E-5</v>
      </c>
      <c r="Z140" s="144">
        <v>0</v>
      </c>
      <c r="AA140" s="145">
        <f t="shared" si="11"/>
        <v>0</v>
      </c>
      <c r="AD140" s="362">
        <v>2.0830000000000002</v>
      </c>
      <c r="AE140" s="362"/>
      <c r="AF140" s="1">
        <v>1.1415999999999999</v>
      </c>
      <c r="AR140" s="18" t="s">
        <v>140</v>
      </c>
      <c r="AT140" s="18" t="s">
        <v>136</v>
      </c>
      <c r="AU140" s="18" t="s">
        <v>141</v>
      </c>
      <c r="AY140" s="18" t="s">
        <v>135</v>
      </c>
      <c r="BE140" s="146">
        <f t="shared" si="12"/>
        <v>0</v>
      </c>
      <c r="BF140" s="146">
        <f t="shared" si="13"/>
        <v>0</v>
      </c>
      <c r="BG140" s="146">
        <f t="shared" si="14"/>
        <v>0</v>
      </c>
      <c r="BH140" s="146">
        <f t="shared" si="15"/>
        <v>0</v>
      </c>
      <c r="BI140" s="146">
        <f t="shared" si="16"/>
        <v>0</v>
      </c>
      <c r="BJ140" s="18" t="s">
        <v>141</v>
      </c>
      <c r="BK140" s="147">
        <f t="shared" si="17"/>
        <v>0</v>
      </c>
      <c r="BL140" s="18" t="s">
        <v>140</v>
      </c>
      <c r="BM140" s="18" t="s">
        <v>197</v>
      </c>
    </row>
    <row r="141" spans="2:65" s="1" customFormat="1" ht="25.5" customHeight="1">
      <c r="B141" s="137"/>
      <c r="C141" s="148" t="s">
        <v>198</v>
      </c>
      <c r="D141" s="148" t="s">
        <v>199</v>
      </c>
      <c r="E141" s="149" t="s">
        <v>200</v>
      </c>
      <c r="F141" s="383" t="s">
        <v>201</v>
      </c>
      <c r="G141" s="383"/>
      <c r="H141" s="383"/>
      <c r="I141" s="383"/>
      <c r="J141" s="150" t="s">
        <v>5</v>
      </c>
      <c r="K141" s="151">
        <v>2</v>
      </c>
      <c r="L141" s="362"/>
      <c r="M141" s="362"/>
      <c r="N141" s="363"/>
      <c r="O141" s="362"/>
      <c r="P141" s="362"/>
      <c r="Q141" s="362"/>
      <c r="R141" s="142"/>
      <c r="T141" s="143" t="s">
        <v>5</v>
      </c>
      <c r="U141" s="40" t="s">
        <v>40</v>
      </c>
      <c r="V141" s="144">
        <v>0</v>
      </c>
      <c r="W141" s="144">
        <f t="shared" si="9"/>
        <v>0</v>
      </c>
      <c r="X141" s="144">
        <v>0</v>
      </c>
      <c r="Y141" s="144">
        <f t="shared" si="10"/>
        <v>0</v>
      </c>
      <c r="Z141" s="144">
        <v>0</v>
      </c>
      <c r="AA141" s="145">
        <f t="shared" si="11"/>
        <v>0</v>
      </c>
      <c r="AD141" s="363">
        <v>21.65</v>
      </c>
      <c r="AE141" s="363"/>
      <c r="AF141" s="1">
        <v>1.1415999999999999</v>
      </c>
      <c r="AR141" s="18" t="s">
        <v>165</v>
      </c>
      <c r="AT141" s="18" t="s">
        <v>199</v>
      </c>
      <c r="AU141" s="18" t="s">
        <v>141</v>
      </c>
      <c r="AY141" s="18" t="s">
        <v>135</v>
      </c>
      <c r="BE141" s="146">
        <f t="shared" si="12"/>
        <v>0</v>
      </c>
      <c r="BF141" s="146">
        <f t="shared" si="13"/>
        <v>0</v>
      </c>
      <c r="BG141" s="146">
        <f t="shared" si="14"/>
        <v>0</v>
      </c>
      <c r="BH141" s="146">
        <f t="shared" si="15"/>
        <v>0</v>
      </c>
      <c r="BI141" s="146">
        <f t="shared" si="16"/>
        <v>0</v>
      </c>
      <c r="BJ141" s="18" t="s">
        <v>141</v>
      </c>
      <c r="BK141" s="147">
        <f t="shared" si="17"/>
        <v>0</v>
      </c>
      <c r="BL141" s="18" t="s">
        <v>140</v>
      </c>
      <c r="BM141" s="18" t="s">
        <v>202</v>
      </c>
    </row>
    <row r="142" spans="2:65" s="1" customFormat="1" ht="51" customHeight="1">
      <c r="B142" s="137"/>
      <c r="C142" s="138" t="s">
        <v>203</v>
      </c>
      <c r="D142" s="138" t="s">
        <v>136</v>
      </c>
      <c r="E142" s="139" t="s">
        <v>204</v>
      </c>
      <c r="F142" s="382" t="s">
        <v>205</v>
      </c>
      <c r="G142" s="382"/>
      <c r="H142" s="382"/>
      <c r="I142" s="382"/>
      <c r="J142" s="140" t="s">
        <v>139</v>
      </c>
      <c r="K142" s="141">
        <v>752.39400000000001</v>
      </c>
      <c r="L142" s="362"/>
      <c r="M142" s="362"/>
      <c r="N142" s="362"/>
      <c r="O142" s="362"/>
      <c r="P142" s="362"/>
      <c r="Q142" s="362"/>
      <c r="R142" s="142"/>
      <c r="T142" s="143" t="s">
        <v>5</v>
      </c>
      <c r="U142" s="40" t="s">
        <v>40</v>
      </c>
      <c r="V142" s="144">
        <v>0.02</v>
      </c>
      <c r="W142" s="144">
        <f t="shared" si="9"/>
        <v>15.047880000000001</v>
      </c>
      <c r="X142" s="144">
        <v>0</v>
      </c>
      <c r="Y142" s="144">
        <f t="shared" si="10"/>
        <v>0</v>
      </c>
      <c r="Z142" s="144">
        <v>5.0000000000000001E-3</v>
      </c>
      <c r="AA142" s="145">
        <f t="shared" si="11"/>
        <v>3.7619700000000003</v>
      </c>
      <c r="AD142" s="362">
        <v>0.185</v>
      </c>
      <c r="AE142" s="362"/>
      <c r="AF142" s="1">
        <v>1.1415999999999999</v>
      </c>
      <c r="AR142" s="18" t="s">
        <v>140</v>
      </c>
      <c r="AT142" s="18" t="s">
        <v>136</v>
      </c>
      <c r="AU142" s="18" t="s">
        <v>141</v>
      </c>
      <c r="AY142" s="18" t="s">
        <v>135</v>
      </c>
      <c r="BE142" s="146">
        <f t="shared" si="12"/>
        <v>0</v>
      </c>
      <c r="BF142" s="146">
        <f t="shared" si="13"/>
        <v>0</v>
      </c>
      <c r="BG142" s="146">
        <f t="shared" si="14"/>
        <v>0</v>
      </c>
      <c r="BH142" s="146">
        <f t="shared" si="15"/>
        <v>0</v>
      </c>
      <c r="BI142" s="146">
        <f t="shared" si="16"/>
        <v>0</v>
      </c>
      <c r="BJ142" s="18" t="s">
        <v>141</v>
      </c>
      <c r="BK142" s="147">
        <f t="shared" si="17"/>
        <v>0</v>
      </c>
      <c r="BL142" s="18" t="s">
        <v>140</v>
      </c>
      <c r="BM142" s="18" t="s">
        <v>206</v>
      </c>
    </row>
    <row r="143" spans="2:65" s="1" customFormat="1" ht="38.25" customHeight="1">
      <c r="B143" s="137"/>
      <c r="C143" s="138" t="s">
        <v>207</v>
      </c>
      <c r="D143" s="138" t="s">
        <v>136</v>
      </c>
      <c r="E143" s="139" t="s">
        <v>208</v>
      </c>
      <c r="F143" s="382" t="s">
        <v>209</v>
      </c>
      <c r="G143" s="382"/>
      <c r="H143" s="382"/>
      <c r="I143" s="382"/>
      <c r="J143" s="140" t="s">
        <v>210</v>
      </c>
      <c r="K143" s="141">
        <v>3.7639999999999998</v>
      </c>
      <c r="L143" s="362"/>
      <c r="M143" s="362"/>
      <c r="N143" s="362"/>
      <c r="O143" s="362"/>
      <c r="P143" s="362"/>
      <c r="Q143" s="362"/>
      <c r="R143" s="142"/>
      <c r="T143" s="143" t="s">
        <v>5</v>
      </c>
      <c r="U143" s="40" t="s">
        <v>40</v>
      </c>
      <c r="V143" s="144">
        <v>0.88200000000000001</v>
      </c>
      <c r="W143" s="144">
        <f t="shared" si="9"/>
        <v>3.3198479999999999</v>
      </c>
      <c r="X143" s="144">
        <v>0</v>
      </c>
      <c r="Y143" s="144">
        <f t="shared" si="10"/>
        <v>0</v>
      </c>
      <c r="Z143" s="144">
        <v>0</v>
      </c>
      <c r="AA143" s="145">
        <f t="shared" si="11"/>
        <v>0</v>
      </c>
      <c r="AD143" s="362">
        <v>8.3640000000000008</v>
      </c>
      <c r="AE143" s="362"/>
      <c r="AF143" s="1">
        <v>1.1415999999999999</v>
      </c>
      <c r="AR143" s="18" t="s">
        <v>140</v>
      </c>
      <c r="AT143" s="18" t="s">
        <v>136</v>
      </c>
      <c r="AU143" s="18" t="s">
        <v>141</v>
      </c>
      <c r="AY143" s="18" t="s">
        <v>135</v>
      </c>
      <c r="BE143" s="146">
        <f t="shared" si="12"/>
        <v>0</v>
      </c>
      <c r="BF143" s="146">
        <f t="shared" si="13"/>
        <v>0</v>
      </c>
      <c r="BG143" s="146">
        <f t="shared" si="14"/>
        <v>0</v>
      </c>
      <c r="BH143" s="146">
        <f t="shared" si="15"/>
        <v>0</v>
      </c>
      <c r="BI143" s="146">
        <f t="shared" si="16"/>
        <v>0</v>
      </c>
      <c r="BJ143" s="18" t="s">
        <v>141</v>
      </c>
      <c r="BK143" s="147">
        <f t="shared" si="17"/>
        <v>0</v>
      </c>
      <c r="BL143" s="18" t="s">
        <v>140</v>
      </c>
      <c r="BM143" s="18" t="s">
        <v>211</v>
      </c>
    </row>
    <row r="144" spans="2:65" s="1" customFormat="1" ht="25.5" customHeight="1">
      <c r="B144" s="137"/>
      <c r="C144" s="138" t="s">
        <v>212</v>
      </c>
      <c r="D144" s="138" t="s">
        <v>136</v>
      </c>
      <c r="E144" s="139" t="s">
        <v>213</v>
      </c>
      <c r="F144" s="382" t="s">
        <v>214</v>
      </c>
      <c r="G144" s="382"/>
      <c r="H144" s="382"/>
      <c r="I144" s="382"/>
      <c r="J144" s="140" t="s">
        <v>210</v>
      </c>
      <c r="K144" s="141">
        <v>3.7639999999999998</v>
      </c>
      <c r="L144" s="362"/>
      <c r="M144" s="362"/>
      <c r="N144" s="362"/>
      <c r="O144" s="362"/>
      <c r="P144" s="362"/>
      <c r="Q144" s="362"/>
      <c r="R144" s="142"/>
      <c r="T144" s="143" t="s">
        <v>5</v>
      </c>
      <c r="U144" s="40" t="s">
        <v>40</v>
      </c>
      <c r="V144" s="144">
        <v>0.61799999999999999</v>
      </c>
      <c r="W144" s="144">
        <f t="shared" si="9"/>
        <v>2.326152</v>
      </c>
      <c r="X144" s="144">
        <v>0</v>
      </c>
      <c r="Y144" s="144">
        <f t="shared" si="10"/>
        <v>0</v>
      </c>
      <c r="Z144" s="144">
        <v>0</v>
      </c>
      <c r="AA144" s="145">
        <f t="shared" si="11"/>
        <v>0</v>
      </c>
      <c r="AD144" s="362">
        <v>5.8579999999999997</v>
      </c>
      <c r="AE144" s="362"/>
      <c r="AF144" s="1">
        <v>1.1415999999999999</v>
      </c>
      <c r="AR144" s="18" t="s">
        <v>140</v>
      </c>
      <c r="AT144" s="18" t="s">
        <v>136</v>
      </c>
      <c r="AU144" s="18" t="s">
        <v>141</v>
      </c>
      <c r="AY144" s="18" t="s">
        <v>135</v>
      </c>
      <c r="BE144" s="146">
        <f t="shared" si="12"/>
        <v>0</v>
      </c>
      <c r="BF144" s="146">
        <f t="shared" si="13"/>
        <v>0</v>
      </c>
      <c r="BG144" s="146">
        <f t="shared" si="14"/>
        <v>0</v>
      </c>
      <c r="BH144" s="146">
        <f t="shared" si="15"/>
        <v>0</v>
      </c>
      <c r="BI144" s="146">
        <f t="shared" si="16"/>
        <v>0</v>
      </c>
      <c r="BJ144" s="18" t="s">
        <v>141</v>
      </c>
      <c r="BK144" s="147">
        <f t="shared" si="17"/>
        <v>0</v>
      </c>
      <c r="BL144" s="18" t="s">
        <v>140</v>
      </c>
      <c r="BM144" s="18" t="s">
        <v>215</v>
      </c>
    </row>
    <row r="145" spans="2:65" s="1" customFormat="1" ht="25.5" customHeight="1">
      <c r="B145" s="137"/>
      <c r="C145" s="138" t="s">
        <v>10</v>
      </c>
      <c r="D145" s="138" t="s">
        <v>136</v>
      </c>
      <c r="E145" s="139" t="s">
        <v>216</v>
      </c>
      <c r="F145" s="382" t="s">
        <v>217</v>
      </c>
      <c r="G145" s="382"/>
      <c r="H145" s="382"/>
      <c r="I145" s="382"/>
      <c r="J145" s="140" t="s">
        <v>210</v>
      </c>
      <c r="K145" s="141">
        <v>3.7639999999999998</v>
      </c>
      <c r="L145" s="362"/>
      <c r="M145" s="362"/>
      <c r="N145" s="362"/>
      <c r="O145" s="362"/>
      <c r="P145" s="362"/>
      <c r="Q145" s="362"/>
      <c r="R145" s="142"/>
      <c r="T145" s="143" t="s">
        <v>5</v>
      </c>
      <c r="U145" s="40" t="s">
        <v>40</v>
      </c>
      <c r="V145" s="144">
        <v>0.59799999999999998</v>
      </c>
      <c r="W145" s="144">
        <f t="shared" si="9"/>
        <v>2.2508719999999998</v>
      </c>
      <c r="X145" s="144">
        <v>0</v>
      </c>
      <c r="Y145" s="144">
        <f t="shared" si="10"/>
        <v>0</v>
      </c>
      <c r="Z145" s="144">
        <v>0</v>
      </c>
      <c r="AA145" s="145">
        <f t="shared" si="11"/>
        <v>0</v>
      </c>
      <c r="AD145" s="362">
        <v>11.776</v>
      </c>
      <c r="AE145" s="362"/>
      <c r="AF145" s="1">
        <v>1.1415999999999999</v>
      </c>
      <c r="AR145" s="18" t="s">
        <v>140</v>
      </c>
      <c r="AT145" s="18" t="s">
        <v>136</v>
      </c>
      <c r="AU145" s="18" t="s">
        <v>141</v>
      </c>
      <c r="AY145" s="18" t="s">
        <v>135</v>
      </c>
      <c r="BE145" s="146">
        <f t="shared" si="12"/>
        <v>0</v>
      </c>
      <c r="BF145" s="146">
        <f t="shared" si="13"/>
        <v>0</v>
      </c>
      <c r="BG145" s="146">
        <f t="shared" si="14"/>
        <v>0</v>
      </c>
      <c r="BH145" s="146">
        <f t="shared" si="15"/>
        <v>0</v>
      </c>
      <c r="BI145" s="146">
        <f t="shared" si="16"/>
        <v>0</v>
      </c>
      <c r="BJ145" s="18" t="s">
        <v>141</v>
      </c>
      <c r="BK145" s="147">
        <f t="shared" si="17"/>
        <v>0</v>
      </c>
      <c r="BL145" s="18" t="s">
        <v>140</v>
      </c>
      <c r="BM145" s="18" t="s">
        <v>218</v>
      </c>
    </row>
    <row r="146" spans="2:65" s="1" customFormat="1" ht="25.5" customHeight="1">
      <c r="B146" s="137"/>
      <c r="C146" s="138" t="s">
        <v>219</v>
      </c>
      <c r="D146" s="138" t="s">
        <v>136</v>
      </c>
      <c r="E146" s="139" t="s">
        <v>220</v>
      </c>
      <c r="F146" s="382" t="s">
        <v>221</v>
      </c>
      <c r="G146" s="382"/>
      <c r="H146" s="382"/>
      <c r="I146" s="382"/>
      <c r="J146" s="140" t="s">
        <v>210</v>
      </c>
      <c r="K146" s="141">
        <v>33.875999999999998</v>
      </c>
      <c r="L146" s="362"/>
      <c r="M146" s="362"/>
      <c r="N146" s="362"/>
      <c r="O146" s="362"/>
      <c r="P146" s="362"/>
      <c r="Q146" s="362"/>
      <c r="R146" s="142"/>
      <c r="T146" s="143" t="s">
        <v>5</v>
      </c>
      <c r="U146" s="40" t="s">
        <v>40</v>
      </c>
      <c r="V146" s="144">
        <v>7.0000000000000001E-3</v>
      </c>
      <c r="W146" s="144">
        <f t="shared" si="9"/>
        <v>0.23713199999999998</v>
      </c>
      <c r="X146" s="144">
        <v>0</v>
      </c>
      <c r="Y146" s="144">
        <f t="shared" si="10"/>
        <v>0</v>
      </c>
      <c r="Z146" s="144">
        <v>0</v>
      </c>
      <c r="AA146" s="145">
        <f t="shared" si="11"/>
        <v>0</v>
      </c>
      <c r="AD146" s="362">
        <v>0.39400000000000002</v>
      </c>
      <c r="AE146" s="362"/>
      <c r="AF146" s="1">
        <v>1.1415999999999999</v>
      </c>
      <c r="AR146" s="18" t="s">
        <v>140</v>
      </c>
      <c r="AT146" s="18" t="s">
        <v>136</v>
      </c>
      <c r="AU146" s="18" t="s">
        <v>141</v>
      </c>
      <c r="AY146" s="18" t="s">
        <v>135</v>
      </c>
      <c r="BE146" s="146">
        <f t="shared" si="12"/>
        <v>0</v>
      </c>
      <c r="BF146" s="146">
        <f t="shared" si="13"/>
        <v>0</v>
      </c>
      <c r="BG146" s="146">
        <f t="shared" si="14"/>
        <v>0</v>
      </c>
      <c r="BH146" s="146">
        <f t="shared" si="15"/>
        <v>0</v>
      </c>
      <c r="BI146" s="146">
        <f t="shared" si="16"/>
        <v>0</v>
      </c>
      <c r="BJ146" s="18" t="s">
        <v>141</v>
      </c>
      <c r="BK146" s="147">
        <f t="shared" si="17"/>
        <v>0</v>
      </c>
      <c r="BL146" s="18" t="s">
        <v>140</v>
      </c>
      <c r="BM146" s="18" t="s">
        <v>222</v>
      </c>
    </row>
    <row r="147" spans="2:65" s="1" customFormat="1" ht="25.5" customHeight="1">
      <c r="B147" s="137"/>
      <c r="C147" s="138" t="s">
        <v>223</v>
      </c>
      <c r="D147" s="138" t="s">
        <v>136</v>
      </c>
      <c r="E147" s="139" t="s">
        <v>224</v>
      </c>
      <c r="F147" s="382" t="s">
        <v>225</v>
      </c>
      <c r="G147" s="382"/>
      <c r="H147" s="382"/>
      <c r="I147" s="382"/>
      <c r="J147" s="140" t="s">
        <v>210</v>
      </c>
      <c r="K147" s="141">
        <v>3.7639999999999998</v>
      </c>
      <c r="L147" s="362"/>
      <c r="M147" s="362"/>
      <c r="N147" s="362"/>
      <c r="O147" s="362"/>
      <c r="P147" s="362"/>
      <c r="Q147" s="362"/>
      <c r="R147" s="142"/>
      <c r="T147" s="143" t="s">
        <v>5</v>
      </c>
      <c r="U147" s="40" t="s">
        <v>40</v>
      </c>
      <c r="V147" s="144">
        <v>0.89</v>
      </c>
      <c r="W147" s="144">
        <f t="shared" si="9"/>
        <v>3.3499599999999998</v>
      </c>
      <c r="X147" s="144">
        <v>0</v>
      </c>
      <c r="Y147" s="144">
        <f t="shared" si="10"/>
        <v>0</v>
      </c>
      <c r="Z147" s="144">
        <v>0</v>
      </c>
      <c r="AA147" s="145">
        <f t="shared" si="11"/>
        <v>0</v>
      </c>
      <c r="AD147" s="362">
        <v>8.4390000000000001</v>
      </c>
      <c r="AE147" s="362"/>
      <c r="AF147" s="1">
        <v>1.1415999999999999</v>
      </c>
      <c r="AR147" s="18" t="s">
        <v>140</v>
      </c>
      <c r="AT147" s="18" t="s">
        <v>136</v>
      </c>
      <c r="AU147" s="18" t="s">
        <v>141</v>
      </c>
      <c r="AY147" s="18" t="s">
        <v>135</v>
      </c>
      <c r="BE147" s="146">
        <f t="shared" si="12"/>
        <v>0</v>
      </c>
      <c r="BF147" s="146">
        <f t="shared" si="13"/>
        <v>0</v>
      </c>
      <c r="BG147" s="146">
        <f t="shared" si="14"/>
        <v>0</v>
      </c>
      <c r="BH147" s="146">
        <f t="shared" si="15"/>
        <v>0</v>
      </c>
      <c r="BI147" s="146">
        <f t="shared" si="16"/>
        <v>0</v>
      </c>
      <c r="BJ147" s="18" t="s">
        <v>141</v>
      </c>
      <c r="BK147" s="147">
        <f t="shared" si="17"/>
        <v>0</v>
      </c>
      <c r="BL147" s="18" t="s">
        <v>140</v>
      </c>
      <c r="BM147" s="18" t="s">
        <v>226</v>
      </c>
    </row>
    <row r="148" spans="2:65" s="1" customFormat="1" ht="25.5" customHeight="1">
      <c r="B148" s="137"/>
      <c r="C148" s="138" t="s">
        <v>227</v>
      </c>
      <c r="D148" s="138" t="s">
        <v>136</v>
      </c>
      <c r="E148" s="139" t="s">
        <v>228</v>
      </c>
      <c r="F148" s="382" t="s">
        <v>229</v>
      </c>
      <c r="G148" s="382"/>
      <c r="H148" s="382"/>
      <c r="I148" s="382"/>
      <c r="J148" s="140" t="s">
        <v>210</v>
      </c>
      <c r="K148" s="141">
        <v>67.751999999999995</v>
      </c>
      <c r="L148" s="362"/>
      <c r="M148" s="362"/>
      <c r="N148" s="362"/>
      <c r="O148" s="362"/>
      <c r="P148" s="362"/>
      <c r="Q148" s="362"/>
      <c r="R148" s="142"/>
      <c r="T148" s="143" t="s">
        <v>5</v>
      </c>
      <c r="U148" s="40" t="s">
        <v>40</v>
      </c>
      <c r="V148" s="144">
        <v>0.1</v>
      </c>
      <c r="W148" s="144">
        <f t="shared" si="9"/>
        <v>6.7751999999999999</v>
      </c>
      <c r="X148" s="144">
        <v>0</v>
      </c>
      <c r="Y148" s="144">
        <f t="shared" si="10"/>
        <v>0</v>
      </c>
      <c r="Z148" s="144">
        <v>0</v>
      </c>
      <c r="AA148" s="145">
        <f t="shared" si="11"/>
        <v>0</v>
      </c>
      <c r="AD148" s="362">
        <v>0.94799999999999995</v>
      </c>
      <c r="AE148" s="362"/>
      <c r="AF148" s="1">
        <v>1.1415999999999999</v>
      </c>
      <c r="AR148" s="18" t="s">
        <v>140</v>
      </c>
      <c r="AT148" s="18" t="s">
        <v>136</v>
      </c>
      <c r="AU148" s="18" t="s">
        <v>141</v>
      </c>
      <c r="AY148" s="18" t="s">
        <v>135</v>
      </c>
      <c r="BE148" s="146">
        <f t="shared" si="12"/>
        <v>0</v>
      </c>
      <c r="BF148" s="146">
        <f t="shared" si="13"/>
        <v>0</v>
      </c>
      <c r="BG148" s="146">
        <f t="shared" si="14"/>
        <v>0</v>
      </c>
      <c r="BH148" s="146">
        <f t="shared" si="15"/>
        <v>0</v>
      </c>
      <c r="BI148" s="146">
        <f t="shared" si="16"/>
        <v>0</v>
      </c>
      <c r="BJ148" s="18" t="s">
        <v>141</v>
      </c>
      <c r="BK148" s="147">
        <f t="shared" si="17"/>
        <v>0</v>
      </c>
      <c r="BL148" s="18" t="s">
        <v>140</v>
      </c>
      <c r="BM148" s="18" t="s">
        <v>230</v>
      </c>
    </row>
    <row r="149" spans="2:65" s="1" customFormat="1" ht="16.5" customHeight="1">
      <c r="B149" s="137"/>
      <c r="C149" s="138" t="s">
        <v>231</v>
      </c>
      <c r="D149" s="138" t="s">
        <v>136</v>
      </c>
      <c r="E149" s="139" t="s">
        <v>232</v>
      </c>
      <c r="F149" s="382" t="s">
        <v>233</v>
      </c>
      <c r="G149" s="382"/>
      <c r="H149" s="382"/>
      <c r="I149" s="382"/>
      <c r="J149" s="140" t="s">
        <v>210</v>
      </c>
      <c r="K149" s="141">
        <v>3.7639999999999998</v>
      </c>
      <c r="L149" s="362"/>
      <c r="M149" s="362"/>
      <c r="N149" s="362"/>
      <c r="O149" s="362"/>
      <c r="P149" s="362"/>
      <c r="Q149" s="362"/>
      <c r="R149" s="142"/>
      <c r="T149" s="143" t="s">
        <v>5</v>
      </c>
      <c r="U149" s="40" t="s">
        <v>40</v>
      </c>
      <c r="V149" s="144">
        <v>0</v>
      </c>
      <c r="W149" s="144">
        <f t="shared" si="9"/>
        <v>0</v>
      </c>
      <c r="X149" s="144">
        <v>0</v>
      </c>
      <c r="Y149" s="144">
        <f t="shared" si="10"/>
        <v>0</v>
      </c>
      <c r="Z149" s="144">
        <v>0</v>
      </c>
      <c r="AA149" s="145">
        <f t="shared" si="11"/>
        <v>0</v>
      </c>
      <c r="AD149" s="362">
        <v>21.6</v>
      </c>
      <c r="AE149" s="362"/>
      <c r="AF149" s="1">
        <v>1.1415999999999999</v>
      </c>
      <c r="AR149" s="18" t="s">
        <v>140</v>
      </c>
      <c r="AT149" s="18" t="s">
        <v>136</v>
      </c>
      <c r="AU149" s="18" t="s">
        <v>141</v>
      </c>
      <c r="AY149" s="18" t="s">
        <v>135</v>
      </c>
      <c r="BE149" s="146">
        <f t="shared" si="12"/>
        <v>0</v>
      </c>
      <c r="BF149" s="146">
        <f t="shared" si="13"/>
        <v>0</v>
      </c>
      <c r="BG149" s="146">
        <f t="shared" si="14"/>
        <v>0</v>
      </c>
      <c r="BH149" s="146">
        <f t="shared" si="15"/>
        <v>0</v>
      </c>
      <c r="BI149" s="146">
        <f t="shared" si="16"/>
        <v>0</v>
      </c>
      <c r="BJ149" s="18" t="s">
        <v>141</v>
      </c>
      <c r="BK149" s="147">
        <f t="shared" si="17"/>
        <v>0</v>
      </c>
      <c r="BL149" s="18" t="s">
        <v>140</v>
      </c>
      <c r="BM149" s="18" t="s">
        <v>234</v>
      </c>
    </row>
    <row r="150" spans="2:65" s="9" customFormat="1" ht="29.85" customHeight="1">
      <c r="B150" s="126"/>
      <c r="C150" s="127"/>
      <c r="D150" s="136" t="s">
        <v>110</v>
      </c>
      <c r="E150" s="136"/>
      <c r="F150" s="136"/>
      <c r="G150" s="136"/>
      <c r="H150" s="136"/>
      <c r="I150" s="136"/>
      <c r="J150" s="136"/>
      <c r="K150" s="136"/>
      <c r="L150" s="136"/>
      <c r="M150" s="136"/>
      <c r="N150" s="391"/>
      <c r="O150" s="392"/>
      <c r="P150" s="392"/>
      <c r="Q150" s="392"/>
      <c r="R150" s="129"/>
      <c r="T150" s="130"/>
      <c r="U150" s="127"/>
      <c r="V150" s="127"/>
      <c r="W150" s="131">
        <f>W151</f>
        <v>222.54929100000001</v>
      </c>
      <c r="X150" s="127"/>
      <c r="Y150" s="131">
        <f>Y151</f>
        <v>0</v>
      </c>
      <c r="Z150" s="127"/>
      <c r="AA150" s="132">
        <f>AA151</f>
        <v>0</v>
      </c>
      <c r="AD150" s="136"/>
      <c r="AE150" s="136"/>
      <c r="AF150" s="1">
        <v>1.1415999999999999</v>
      </c>
      <c r="AR150" s="133" t="s">
        <v>80</v>
      </c>
      <c r="AT150" s="134" t="s">
        <v>72</v>
      </c>
      <c r="AU150" s="134" t="s">
        <v>80</v>
      </c>
      <c r="AY150" s="133" t="s">
        <v>135</v>
      </c>
      <c r="BK150" s="135">
        <f>BK151</f>
        <v>0</v>
      </c>
    </row>
    <row r="151" spans="2:65" s="1" customFormat="1" ht="38.25" customHeight="1">
      <c r="B151" s="137"/>
      <c r="C151" s="138" t="s">
        <v>235</v>
      </c>
      <c r="D151" s="138" t="s">
        <v>136</v>
      </c>
      <c r="E151" s="139" t="s">
        <v>236</v>
      </c>
      <c r="F151" s="382" t="s">
        <v>237</v>
      </c>
      <c r="G151" s="382"/>
      <c r="H151" s="382"/>
      <c r="I151" s="382"/>
      <c r="J151" s="140" t="s">
        <v>210</v>
      </c>
      <c r="K151" s="141">
        <v>90.356999999999999</v>
      </c>
      <c r="L151" s="362"/>
      <c r="M151" s="362"/>
      <c r="N151" s="362"/>
      <c r="O151" s="362"/>
      <c r="P151" s="362"/>
      <c r="Q151" s="362"/>
      <c r="R151" s="142"/>
      <c r="T151" s="143" t="s">
        <v>5</v>
      </c>
      <c r="U151" s="40" t="s">
        <v>40</v>
      </c>
      <c r="V151" s="144">
        <v>2.4630000000000001</v>
      </c>
      <c r="W151" s="144">
        <f>V151*K151</f>
        <v>222.54929100000001</v>
      </c>
      <c r="X151" s="144">
        <v>0</v>
      </c>
      <c r="Y151" s="144">
        <f>X151*K151</f>
        <v>0</v>
      </c>
      <c r="Z151" s="144">
        <v>0</v>
      </c>
      <c r="AA151" s="145">
        <f>Z151*K151</f>
        <v>0</v>
      </c>
      <c r="AD151" s="362">
        <v>31.452000000000002</v>
      </c>
      <c r="AE151" s="362"/>
      <c r="AF151" s="1">
        <v>1.1415999999999999</v>
      </c>
      <c r="AR151" s="18" t="s">
        <v>140</v>
      </c>
      <c r="AT151" s="18" t="s">
        <v>136</v>
      </c>
      <c r="AU151" s="18" t="s">
        <v>141</v>
      </c>
      <c r="AY151" s="18" t="s">
        <v>135</v>
      </c>
      <c r="BE151" s="146">
        <f>IF(U151="základná",N151,0)</f>
        <v>0</v>
      </c>
      <c r="BF151" s="146">
        <f>IF(U151="znížená",N151,0)</f>
        <v>0</v>
      </c>
      <c r="BG151" s="146">
        <f>IF(U151="zákl. prenesená",N151,0)</f>
        <v>0</v>
      </c>
      <c r="BH151" s="146">
        <f>IF(U151="zníž. prenesená",N151,0)</f>
        <v>0</v>
      </c>
      <c r="BI151" s="146">
        <f>IF(U151="nulová",N151,0)</f>
        <v>0</v>
      </c>
      <c r="BJ151" s="18" t="s">
        <v>141</v>
      </c>
      <c r="BK151" s="147">
        <f>ROUND(L151*K151,3)</f>
        <v>0</v>
      </c>
      <c r="BL151" s="18" t="s">
        <v>140</v>
      </c>
      <c r="BM151" s="18" t="s">
        <v>238</v>
      </c>
    </row>
    <row r="152" spans="2:65" s="9" customFormat="1" ht="37.35" customHeight="1">
      <c r="B152" s="126"/>
      <c r="C152" s="127"/>
      <c r="D152" s="128" t="s">
        <v>111</v>
      </c>
      <c r="E152" s="128"/>
      <c r="F152" s="128"/>
      <c r="G152" s="128"/>
      <c r="H152" s="128"/>
      <c r="I152" s="128"/>
      <c r="J152" s="128"/>
      <c r="K152" s="128"/>
      <c r="L152" s="128"/>
      <c r="M152" s="128"/>
      <c r="N152" s="393"/>
      <c r="O152" s="394"/>
      <c r="P152" s="394"/>
      <c r="Q152" s="394"/>
      <c r="R152" s="129"/>
      <c r="T152" s="130"/>
      <c r="U152" s="127"/>
      <c r="V152" s="127"/>
      <c r="W152" s="131">
        <f>W153+W161+W167+W171+W174+W177+W180</f>
        <v>123.534558838</v>
      </c>
      <c r="X152" s="127"/>
      <c r="Y152" s="131">
        <f>Y153+Y161+Y167+Y171+Y174+Y177+Y180</f>
        <v>2.2007670400000001</v>
      </c>
      <c r="Z152" s="127"/>
      <c r="AA152" s="132">
        <f>AA153+AA161+AA167+AA171+AA174+AA177+AA180</f>
        <v>2E-3</v>
      </c>
      <c r="AD152" s="128"/>
      <c r="AE152" s="128"/>
      <c r="AF152" s="1">
        <v>1.1415999999999999</v>
      </c>
      <c r="AR152" s="133" t="s">
        <v>141</v>
      </c>
      <c r="AT152" s="134" t="s">
        <v>72</v>
      </c>
      <c r="AU152" s="134" t="s">
        <v>73</v>
      </c>
      <c r="AY152" s="133" t="s">
        <v>135</v>
      </c>
      <c r="BK152" s="135">
        <f>BK153+BK161+BK167+BK171+BK174+BK177+BK180</f>
        <v>0</v>
      </c>
    </row>
    <row r="153" spans="2:65" s="9" customFormat="1" ht="19.899999999999999" customHeight="1">
      <c r="B153" s="126"/>
      <c r="C153" s="127"/>
      <c r="D153" s="136" t="s">
        <v>112</v>
      </c>
      <c r="E153" s="136"/>
      <c r="F153" s="136"/>
      <c r="G153" s="136"/>
      <c r="H153" s="136"/>
      <c r="I153" s="136"/>
      <c r="J153" s="136"/>
      <c r="K153" s="136"/>
      <c r="L153" s="136"/>
      <c r="M153" s="136"/>
      <c r="N153" s="389"/>
      <c r="O153" s="390"/>
      <c r="P153" s="390"/>
      <c r="Q153" s="390"/>
      <c r="R153" s="129"/>
      <c r="T153" s="130"/>
      <c r="U153" s="127"/>
      <c r="V153" s="127"/>
      <c r="W153" s="131">
        <f>SUM(W154:W160)</f>
        <v>49.742264679999991</v>
      </c>
      <c r="X153" s="127"/>
      <c r="Y153" s="131">
        <f>SUM(Y154:Y160)</f>
        <v>1.04954787</v>
      </c>
      <c r="Z153" s="127"/>
      <c r="AA153" s="132">
        <f>SUM(AA154:AA160)</f>
        <v>0</v>
      </c>
      <c r="AD153" s="136"/>
      <c r="AE153" s="136"/>
      <c r="AF153" s="1">
        <v>1.1415999999999999</v>
      </c>
      <c r="AR153" s="133" t="s">
        <v>141</v>
      </c>
      <c r="AT153" s="134" t="s">
        <v>72</v>
      </c>
      <c r="AU153" s="134" t="s">
        <v>80</v>
      </c>
      <c r="AY153" s="133" t="s">
        <v>135</v>
      </c>
      <c r="BK153" s="135">
        <f>SUM(BK154:BK160)</f>
        <v>0</v>
      </c>
    </row>
    <row r="154" spans="2:65" s="1" customFormat="1" ht="25.5" customHeight="1">
      <c r="B154" s="137"/>
      <c r="C154" s="138" t="s">
        <v>239</v>
      </c>
      <c r="D154" s="138" t="s">
        <v>136</v>
      </c>
      <c r="E154" s="139" t="s">
        <v>240</v>
      </c>
      <c r="F154" s="382" t="s">
        <v>241</v>
      </c>
      <c r="G154" s="382"/>
      <c r="H154" s="382"/>
      <c r="I154" s="382"/>
      <c r="J154" s="140" t="s">
        <v>139</v>
      </c>
      <c r="K154" s="141">
        <v>136.946</v>
      </c>
      <c r="L154" s="362"/>
      <c r="M154" s="362"/>
      <c r="N154" s="362"/>
      <c r="O154" s="362"/>
      <c r="P154" s="362"/>
      <c r="Q154" s="362"/>
      <c r="R154" s="142"/>
      <c r="T154" s="143" t="s">
        <v>5</v>
      </c>
      <c r="U154" s="40" t="s">
        <v>40</v>
      </c>
      <c r="V154" s="144">
        <v>1.6029999999999999E-2</v>
      </c>
      <c r="W154" s="144">
        <f t="shared" ref="W154:W160" si="18">V154*K154</f>
        <v>2.1952443799999997</v>
      </c>
      <c r="X154" s="144">
        <v>0</v>
      </c>
      <c r="Y154" s="144">
        <f t="shared" ref="Y154:Y160" si="19">X154*K154</f>
        <v>0</v>
      </c>
      <c r="Z154" s="144">
        <v>0</v>
      </c>
      <c r="AA154" s="145">
        <f t="shared" ref="AA154:AA160" si="20">Z154*K154</f>
        <v>0</v>
      </c>
      <c r="AD154" s="362">
        <v>0.23</v>
      </c>
      <c r="AE154" s="362"/>
      <c r="AF154" s="1">
        <v>1.1415999999999999</v>
      </c>
      <c r="AR154" s="18" t="s">
        <v>198</v>
      </c>
      <c r="AT154" s="18" t="s">
        <v>136</v>
      </c>
      <c r="AU154" s="18" t="s">
        <v>141</v>
      </c>
      <c r="AY154" s="18" t="s">
        <v>135</v>
      </c>
      <c r="BE154" s="146">
        <f t="shared" ref="BE154:BE160" si="21">IF(U154="základná",N154,0)</f>
        <v>0</v>
      </c>
      <c r="BF154" s="146">
        <f t="shared" ref="BF154:BF160" si="22">IF(U154="znížená",N154,0)</f>
        <v>0</v>
      </c>
      <c r="BG154" s="146">
        <f t="shared" ref="BG154:BG160" si="23">IF(U154="zákl. prenesená",N154,0)</f>
        <v>0</v>
      </c>
      <c r="BH154" s="146">
        <f t="shared" ref="BH154:BH160" si="24">IF(U154="zníž. prenesená",N154,0)</f>
        <v>0</v>
      </c>
      <c r="BI154" s="146">
        <f t="shared" ref="BI154:BI160" si="25">IF(U154="nulová",N154,0)</f>
        <v>0</v>
      </c>
      <c r="BJ154" s="18" t="s">
        <v>141</v>
      </c>
      <c r="BK154" s="147">
        <f t="shared" ref="BK154:BK160" si="26">ROUND(L154*K154,3)</f>
        <v>0</v>
      </c>
      <c r="BL154" s="18" t="s">
        <v>198</v>
      </c>
      <c r="BM154" s="18" t="s">
        <v>242</v>
      </c>
    </row>
    <row r="155" spans="2:65" s="1" customFormat="1" ht="16.5" customHeight="1">
      <c r="B155" s="137"/>
      <c r="C155" s="148" t="s">
        <v>243</v>
      </c>
      <c r="D155" s="148" t="s">
        <v>199</v>
      </c>
      <c r="E155" s="149" t="s">
        <v>244</v>
      </c>
      <c r="F155" s="383" t="s">
        <v>245</v>
      </c>
      <c r="G155" s="383"/>
      <c r="H155" s="383"/>
      <c r="I155" s="383"/>
      <c r="J155" s="150" t="s">
        <v>210</v>
      </c>
      <c r="K155" s="151">
        <v>4.8000000000000001E-2</v>
      </c>
      <c r="L155" s="362"/>
      <c r="M155" s="362"/>
      <c r="N155" s="363"/>
      <c r="O155" s="362"/>
      <c r="P155" s="362"/>
      <c r="Q155" s="362"/>
      <c r="R155" s="142"/>
      <c r="T155" s="143" t="s">
        <v>5</v>
      </c>
      <c r="U155" s="40" t="s">
        <v>40</v>
      </c>
      <c r="V155" s="144">
        <v>0</v>
      </c>
      <c r="W155" s="144">
        <f t="shared" si="18"/>
        <v>0</v>
      </c>
      <c r="X155" s="144">
        <v>1</v>
      </c>
      <c r="Y155" s="144">
        <f t="shared" si="19"/>
        <v>4.8000000000000001E-2</v>
      </c>
      <c r="Z155" s="144">
        <v>0</v>
      </c>
      <c r="AA155" s="145">
        <f t="shared" si="20"/>
        <v>0</v>
      </c>
      <c r="AD155" s="363">
        <v>1939.7829999999999</v>
      </c>
      <c r="AE155" s="363"/>
      <c r="AF155" s="1">
        <v>1.1415999999999999</v>
      </c>
      <c r="AR155" s="18" t="s">
        <v>246</v>
      </c>
      <c r="AT155" s="18" t="s">
        <v>199</v>
      </c>
      <c r="AU155" s="18" t="s">
        <v>141</v>
      </c>
      <c r="AY155" s="18" t="s">
        <v>135</v>
      </c>
      <c r="BE155" s="146">
        <f t="shared" si="21"/>
        <v>0</v>
      </c>
      <c r="BF155" s="146">
        <f t="shared" si="22"/>
        <v>0</v>
      </c>
      <c r="BG155" s="146">
        <f t="shared" si="23"/>
        <v>0</v>
      </c>
      <c r="BH155" s="146">
        <f t="shared" si="24"/>
        <v>0</v>
      </c>
      <c r="BI155" s="146">
        <f t="shared" si="25"/>
        <v>0</v>
      </c>
      <c r="BJ155" s="18" t="s">
        <v>141</v>
      </c>
      <c r="BK155" s="147">
        <f t="shared" si="26"/>
        <v>0</v>
      </c>
      <c r="BL155" s="18" t="s">
        <v>198</v>
      </c>
      <c r="BM155" s="18" t="s">
        <v>247</v>
      </c>
    </row>
    <row r="156" spans="2:65" s="1" customFormat="1" ht="38.25" customHeight="1">
      <c r="B156" s="137"/>
      <c r="C156" s="138" t="s">
        <v>248</v>
      </c>
      <c r="D156" s="138" t="s">
        <v>136</v>
      </c>
      <c r="E156" s="139" t="s">
        <v>249</v>
      </c>
      <c r="F156" s="382" t="s">
        <v>250</v>
      </c>
      <c r="G156" s="382"/>
      <c r="H156" s="382"/>
      <c r="I156" s="382"/>
      <c r="J156" s="140" t="s">
        <v>139</v>
      </c>
      <c r="K156" s="141">
        <v>96.290999999999997</v>
      </c>
      <c r="L156" s="362"/>
      <c r="M156" s="362"/>
      <c r="N156" s="362"/>
      <c r="O156" s="362"/>
      <c r="P156" s="362"/>
      <c r="Q156" s="362"/>
      <c r="R156" s="142"/>
      <c r="T156" s="143" t="s">
        <v>5</v>
      </c>
      <c r="U156" s="40" t="s">
        <v>40</v>
      </c>
      <c r="V156" s="144">
        <v>0.16524</v>
      </c>
      <c r="W156" s="144">
        <f t="shared" si="18"/>
        <v>15.911124839999999</v>
      </c>
      <c r="X156" s="144">
        <v>8.0000000000000007E-5</v>
      </c>
      <c r="Y156" s="144">
        <f t="shared" si="19"/>
        <v>7.7032800000000007E-3</v>
      </c>
      <c r="Z156" s="144">
        <v>0</v>
      </c>
      <c r="AA156" s="145">
        <f t="shared" si="20"/>
        <v>0</v>
      </c>
      <c r="AD156" s="362">
        <v>2.673</v>
      </c>
      <c r="AE156" s="362"/>
      <c r="AF156" s="1">
        <v>1.1415999999999999</v>
      </c>
      <c r="AR156" s="18" t="s">
        <v>198</v>
      </c>
      <c r="AT156" s="18" t="s">
        <v>136</v>
      </c>
      <c r="AU156" s="18" t="s">
        <v>141</v>
      </c>
      <c r="AY156" s="18" t="s">
        <v>135</v>
      </c>
      <c r="BE156" s="146">
        <f t="shared" si="21"/>
        <v>0</v>
      </c>
      <c r="BF156" s="146">
        <f t="shared" si="22"/>
        <v>0</v>
      </c>
      <c r="BG156" s="146">
        <f t="shared" si="23"/>
        <v>0</v>
      </c>
      <c r="BH156" s="146">
        <f t="shared" si="24"/>
        <v>0</v>
      </c>
      <c r="BI156" s="146">
        <f t="shared" si="25"/>
        <v>0</v>
      </c>
      <c r="BJ156" s="18" t="s">
        <v>141</v>
      </c>
      <c r="BK156" s="147">
        <f t="shared" si="26"/>
        <v>0</v>
      </c>
      <c r="BL156" s="18" t="s">
        <v>198</v>
      </c>
      <c r="BM156" s="18" t="s">
        <v>251</v>
      </c>
    </row>
    <row r="157" spans="2:65" s="1" customFormat="1" ht="16.5" customHeight="1">
      <c r="B157" s="137"/>
      <c r="C157" s="148" t="s">
        <v>252</v>
      </c>
      <c r="D157" s="148" t="s">
        <v>199</v>
      </c>
      <c r="E157" s="149" t="s">
        <v>253</v>
      </c>
      <c r="F157" s="383" t="s">
        <v>254</v>
      </c>
      <c r="G157" s="383"/>
      <c r="H157" s="383"/>
      <c r="I157" s="383"/>
      <c r="J157" s="150" t="s">
        <v>139</v>
      </c>
      <c r="K157" s="151">
        <v>110.735</v>
      </c>
      <c r="L157" s="362"/>
      <c r="M157" s="362"/>
      <c r="N157" s="363"/>
      <c r="O157" s="362"/>
      <c r="P157" s="362"/>
      <c r="Q157" s="362"/>
      <c r="R157" s="142"/>
      <c r="T157" s="143" t="s">
        <v>5</v>
      </c>
      <c r="U157" s="40" t="s">
        <v>40</v>
      </c>
      <c r="V157" s="144">
        <v>0</v>
      </c>
      <c r="W157" s="144">
        <f t="shared" si="18"/>
        <v>0</v>
      </c>
      <c r="X157" s="144">
        <v>2E-3</v>
      </c>
      <c r="Y157" s="144">
        <f t="shared" si="19"/>
        <v>0.22147</v>
      </c>
      <c r="Z157" s="144">
        <v>0</v>
      </c>
      <c r="AA157" s="145">
        <f t="shared" si="20"/>
        <v>0</v>
      </c>
      <c r="AD157" s="363">
        <v>2.0409999999999999</v>
      </c>
      <c r="AE157" s="363"/>
      <c r="AF157" s="1">
        <v>1.1415999999999999</v>
      </c>
      <c r="AR157" s="18" t="s">
        <v>246</v>
      </c>
      <c r="AT157" s="18" t="s">
        <v>199</v>
      </c>
      <c r="AU157" s="18" t="s">
        <v>141</v>
      </c>
      <c r="AY157" s="18" t="s">
        <v>135</v>
      </c>
      <c r="BE157" s="146">
        <f t="shared" si="21"/>
        <v>0</v>
      </c>
      <c r="BF157" s="146">
        <f t="shared" si="22"/>
        <v>0</v>
      </c>
      <c r="BG157" s="146">
        <f t="shared" si="23"/>
        <v>0</v>
      </c>
      <c r="BH157" s="146">
        <f t="shared" si="24"/>
        <v>0</v>
      </c>
      <c r="BI157" s="146">
        <f t="shared" si="25"/>
        <v>0</v>
      </c>
      <c r="BJ157" s="18" t="s">
        <v>141</v>
      </c>
      <c r="BK157" s="147">
        <f t="shared" si="26"/>
        <v>0</v>
      </c>
      <c r="BL157" s="18" t="s">
        <v>198</v>
      </c>
      <c r="BM157" s="18" t="s">
        <v>255</v>
      </c>
    </row>
    <row r="158" spans="2:65" s="1" customFormat="1" ht="25.5" customHeight="1">
      <c r="B158" s="137"/>
      <c r="C158" s="138" t="s">
        <v>256</v>
      </c>
      <c r="D158" s="138" t="s">
        <v>136</v>
      </c>
      <c r="E158" s="139" t="s">
        <v>257</v>
      </c>
      <c r="F158" s="382" t="s">
        <v>258</v>
      </c>
      <c r="G158" s="382"/>
      <c r="H158" s="382"/>
      <c r="I158" s="382"/>
      <c r="J158" s="140" t="s">
        <v>139</v>
      </c>
      <c r="K158" s="141">
        <v>136.946</v>
      </c>
      <c r="L158" s="362"/>
      <c r="M158" s="362"/>
      <c r="N158" s="362"/>
      <c r="O158" s="362"/>
      <c r="P158" s="362"/>
      <c r="Q158" s="362"/>
      <c r="R158" s="142"/>
      <c r="T158" s="143" t="s">
        <v>5</v>
      </c>
      <c r="U158" s="40" t="s">
        <v>40</v>
      </c>
      <c r="V158" s="144">
        <v>0.23100999999999999</v>
      </c>
      <c r="W158" s="144">
        <f t="shared" si="18"/>
        <v>31.635895459999997</v>
      </c>
      <c r="X158" s="144">
        <v>5.4000000000000001E-4</v>
      </c>
      <c r="Y158" s="144">
        <f t="shared" si="19"/>
        <v>7.3950840000000004E-2</v>
      </c>
      <c r="Z158" s="144">
        <v>0</v>
      </c>
      <c r="AA158" s="145">
        <f t="shared" si="20"/>
        <v>0</v>
      </c>
      <c r="AD158" s="362">
        <v>3.766</v>
      </c>
      <c r="AE158" s="362"/>
      <c r="AF158" s="1">
        <v>1.1415999999999999</v>
      </c>
      <c r="AR158" s="18" t="s">
        <v>198</v>
      </c>
      <c r="AT158" s="18" t="s">
        <v>136</v>
      </c>
      <c r="AU158" s="18" t="s">
        <v>141</v>
      </c>
      <c r="AY158" s="18" t="s">
        <v>135</v>
      </c>
      <c r="BE158" s="146">
        <f t="shared" si="21"/>
        <v>0</v>
      </c>
      <c r="BF158" s="146">
        <f t="shared" si="22"/>
        <v>0</v>
      </c>
      <c r="BG158" s="146">
        <f t="shared" si="23"/>
        <v>0</v>
      </c>
      <c r="BH158" s="146">
        <f t="shared" si="24"/>
        <v>0</v>
      </c>
      <c r="BI158" s="146">
        <f t="shared" si="25"/>
        <v>0</v>
      </c>
      <c r="BJ158" s="18" t="s">
        <v>141</v>
      </c>
      <c r="BK158" s="147">
        <f t="shared" si="26"/>
        <v>0</v>
      </c>
      <c r="BL158" s="18" t="s">
        <v>198</v>
      </c>
      <c r="BM158" s="18" t="s">
        <v>259</v>
      </c>
    </row>
    <row r="159" spans="2:65" s="1" customFormat="1" ht="38.25" customHeight="1">
      <c r="B159" s="137"/>
      <c r="C159" s="148" t="s">
        <v>260</v>
      </c>
      <c r="D159" s="148" t="s">
        <v>199</v>
      </c>
      <c r="E159" s="149" t="s">
        <v>261</v>
      </c>
      <c r="F159" s="383" t="s">
        <v>262</v>
      </c>
      <c r="G159" s="383"/>
      <c r="H159" s="383"/>
      <c r="I159" s="383"/>
      <c r="J159" s="150" t="s">
        <v>139</v>
      </c>
      <c r="K159" s="151">
        <v>164.33500000000001</v>
      </c>
      <c r="L159" s="362"/>
      <c r="M159" s="362"/>
      <c r="N159" s="363"/>
      <c r="O159" s="362"/>
      <c r="P159" s="362"/>
      <c r="Q159" s="362"/>
      <c r="R159" s="142"/>
      <c r="T159" s="143" t="s">
        <v>5</v>
      </c>
      <c r="U159" s="40" t="s">
        <v>40</v>
      </c>
      <c r="V159" s="144">
        <v>0</v>
      </c>
      <c r="W159" s="144">
        <f t="shared" si="18"/>
        <v>0</v>
      </c>
      <c r="X159" s="144">
        <v>4.2500000000000003E-3</v>
      </c>
      <c r="Y159" s="144">
        <f t="shared" si="19"/>
        <v>0.69842375000000012</v>
      </c>
      <c r="Z159" s="144">
        <v>0</v>
      </c>
      <c r="AA159" s="145">
        <f t="shared" si="20"/>
        <v>0</v>
      </c>
      <c r="AD159" s="363">
        <v>2.9279999999999999</v>
      </c>
      <c r="AE159" s="363"/>
      <c r="AF159" s="1">
        <v>1.1415999999999999</v>
      </c>
      <c r="AR159" s="18" t="s">
        <v>246</v>
      </c>
      <c r="AT159" s="18" t="s">
        <v>199</v>
      </c>
      <c r="AU159" s="18" t="s">
        <v>141</v>
      </c>
      <c r="AY159" s="18" t="s">
        <v>135</v>
      </c>
      <c r="BE159" s="146">
        <f t="shared" si="21"/>
        <v>0</v>
      </c>
      <c r="BF159" s="146">
        <f t="shared" si="22"/>
        <v>0</v>
      </c>
      <c r="BG159" s="146">
        <f t="shared" si="23"/>
        <v>0</v>
      </c>
      <c r="BH159" s="146">
        <f t="shared" si="24"/>
        <v>0</v>
      </c>
      <c r="BI159" s="146">
        <f t="shared" si="25"/>
        <v>0</v>
      </c>
      <c r="BJ159" s="18" t="s">
        <v>141</v>
      </c>
      <c r="BK159" s="147">
        <f t="shared" si="26"/>
        <v>0</v>
      </c>
      <c r="BL159" s="18" t="s">
        <v>198</v>
      </c>
      <c r="BM159" s="18" t="s">
        <v>263</v>
      </c>
    </row>
    <row r="160" spans="2:65" s="1" customFormat="1" ht="25.5" customHeight="1">
      <c r="B160" s="137"/>
      <c r="C160" s="138" t="s">
        <v>246</v>
      </c>
      <c r="D160" s="138" t="s">
        <v>136</v>
      </c>
      <c r="E160" s="139" t="s">
        <v>264</v>
      </c>
      <c r="F160" s="382" t="s">
        <v>265</v>
      </c>
      <c r="G160" s="382"/>
      <c r="H160" s="382"/>
      <c r="I160" s="382"/>
      <c r="J160" s="140" t="s">
        <v>266</v>
      </c>
      <c r="K160" s="141"/>
      <c r="L160" s="362"/>
      <c r="M160" s="362"/>
      <c r="N160" s="362"/>
      <c r="O160" s="362"/>
      <c r="P160" s="362"/>
      <c r="Q160" s="362"/>
      <c r="R160" s="142"/>
      <c r="T160" s="143" t="s">
        <v>5</v>
      </c>
      <c r="U160" s="40" t="s">
        <v>40</v>
      </c>
      <c r="V160" s="144">
        <v>0</v>
      </c>
      <c r="W160" s="144">
        <f t="shared" si="18"/>
        <v>0</v>
      </c>
      <c r="X160" s="144">
        <v>0</v>
      </c>
      <c r="Y160" s="144">
        <f t="shared" si="19"/>
        <v>0</v>
      </c>
      <c r="Z160" s="144">
        <v>0</v>
      </c>
      <c r="AA160" s="145">
        <f t="shared" si="20"/>
        <v>0</v>
      </c>
      <c r="AD160" s="362">
        <v>2.65</v>
      </c>
      <c r="AE160" s="362"/>
      <c r="AF160" s="1">
        <v>1.1415999999999999</v>
      </c>
      <c r="AR160" s="18" t="s">
        <v>198</v>
      </c>
      <c r="AT160" s="18" t="s">
        <v>136</v>
      </c>
      <c r="AU160" s="18" t="s">
        <v>141</v>
      </c>
      <c r="AY160" s="18" t="s">
        <v>135</v>
      </c>
      <c r="BE160" s="146">
        <f t="shared" si="21"/>
        <v>0</v>
      </c>
      <c r="BF160" s="146">
        <f t="shared" si="22"/>
        <v>0</v>
      </c>
      <c r="BG160" s="146">
        <f t="shared" si="23"/>
        <v>0</v>
      </c>
      <c r="BH160" s="146">
        <f t="shared" si="24"/>
        <v>0</v>
      </c>
      <c r="BI160" s="146">
        <f t="shared" si="25"/>
        <v>0</v>
      </c>
      <c r="BJ160" s="18" t="s">
        <v>141</v>
      </c>
      <c r="BK160" s="147">
        <f t="shared" si="26"/>
        <v>0</v>
      </c>
      <c r="BL160" s="18" t="s">
        <v>198</v>
      </c>
      <c r="BM160" s="18" t="s">
        <v>267</v>
      </c>
    </row>
    <row r="161" spans="2:65" s="9" customFormat="1" ht="29.85" customHeight="1">
      <c r="B161" s="126"/>
      <c r="C161" s="127"/>
      <c r="D161" s="136" t="s">
        <v>113</v>
      </c>
      <c r="E161" s="136"/>
      <c r="F161" s="136"/>
      <c r="G161" s="136"/>
      <c r="H161" s="136"/>
      <c r="I161" s="136"/>
      <c r="J161" s="136"/>
      <c r="K161" s="136"/>
      <c r="L161" s="136"/>
      <c r="M161" s="136"/>
      <c r="N161" s="391"/>
      <c r="O161" s="392"/>
      <c r="P161" s="392"/>
      <c r="Q161" s="392"/>
      <c r="R161" s="129"/>
      <c r="T161" s="130"/>
      <c r="U161" s="127"/>
      <c r="V161" s="127"/>
      <c r="W161" s="131">
        <f>SUM(W162:W166)</f>
        <v>15.613692907999997</v>
      </c>
      <c r="X161" s="127"/>
      <c r="Y161" s="131">
        <f>SUM(Y162:Y166)</f>
        <v>0.79296568000000001</v>
      </c>
      <c r="Z161" s="127"/>
      <c r="AA161" s="132">
        <f>SUM(AA162:AA166)</f>
        <v>0</v>
      </c>
      <c r="AD161" s="136"/>
      <c r="AE161" s="136"/>
      <c r="AF161" s="1">
        <v>1.1415999999999999</v>
      </c>
      <c r="AR161" s="133" t="s">
        <v>141</v>
      </c>
      <c r="AT161" s="134" t="s">
        <v>72</v>
      </c>
      <c r="AU161" s="134" t="s">
        <v>80</v>
      </c>
      <c r="AY161" s="133" t="s">
        <v>135</v>
      </c>
      <c r="BK161" s="135">
        <f>SUM(BK162:BK166)</f>
        <v>0</v>
      </c>
    </row>
    <row r="162" spans="2:65" s="1" customFormat="1" ht="25.5" customHeight="1">
      <c r="B162" s="137"/>
      <c r="C162" s="138" t="s">
        <v>268</v>
      </c>
      <c r="D162" s="138" t="s">
        <v>136</v>
      </c>
      <c r="E162" s="139" t="s">
        <v>269</v>
      </c>
      <c r="F162" s="382" t="s">
        <v>270</v>
      </c>
      <c r="G162" s="382"/>
      <c r="H162" s="382"/>
      <c r="I162" s="382"/>
      <c r="J162" s="140" t="s">
        <v>139</v>
      </c>
      <c r="K162" s="141">
        <v>2.9359999999999999</v>
      </c>
      <c r="L162" s="362"/>
      <c r="M162" s="362"/>
      <c r="N162" s="362"/>
      <c r="O162" s="362"/>
      <c r="P162" s="362"/>
      <c r="Q162" s="362"/>
      <c r="R162" s="142"/>
      <c r="T162" s="143" t="s">
        <v>5</v>
      </c>
      <c r="U162" s="40" t="s">
        <v>40</v>
      </c>
      <c r="V162" s="144">
        <v>0.23125299999999999</v>
      </c>
      <c r="W162" s="144">
        <f>V162*K162</f>
        <v>0.67895880799999997</v>
      </c>
      <c r="X162" s="144">
        <v>5.0000000000000001E-3</v>
      </c>
      <c r="Y162" s="144">
        <f>X162*K162</f>
        <v>1.468E-2</v>
      </c>
      <c r="Z162" s="144">
        <v>0</v>
      </c>
      <c r="AA162" s="145">
        <f>Z162*K162</f>
        <v>0</v>
      </c>
      <c r="AD162" s="362">
        <v>5.032</v>
      </c>
      <c r="AE162" s="362"/>
      <c r="AF162" s="1">
        <v>1.1415999999999999</v>
      </c>
      <c r="AR162" s="18" t="s">
        <v>198</v>
      </c>
      <c r="AT162" s="18" t="s">
        <v>136</v>
      </c>
      <c r="AU162" s="18" t="s">
        <v>141</v>
      </c>
      <c r="AY162" s="18" t="s">
        <v>135</v>
      </c>
      <c r="BE162" s="146">
        <f>IF(U162="základná",N162,0)</f>
        <v>0</v>
      </c>
      <c r="BF162" s="146">
        <f>IF(U162="znížená",N162,0)</f>
        <v>0</v>
      </c>
      <c r="BG162" s="146">
        <f>IF(U162="zákl. prenesená",N162,0)</f>
        <v>0</v>
      </c>
      <c r="BH162" s="146">
        <f>IF(U162="zníž. prenesená",N162,0)</f>
        <v>0</v>
      </c>
      <c r="BI162" s="146">
        <f>IF(U162="nulová",N162,0)</f>
        <v>0</v>
      </c>
      <c r="BJ162" s="18" t="s">
        <v>141</v>
      </c>
      <c r="BK162" s="147">
        <f>ROUND(L162*K162,3)</f>
        <v>0</v>
      </c>
      <c r="BL162" s="18" t="s">
        <v>198</v>
      </c>
      <c r="BM162" s="18" t="s">
        <v>271</v>
      </c>
    </row>
    <row r="163" spans="2:65" s="1" customFormat="1" ht="25.5" customHeight="1">
      <c r="B163" s="137"/>
      <c r="C163" s="148" t="s">
        <v>272</v>
      </c>
      <c r="D163" s="148" t="s">
        <v>199</v>
      </c>
      <c r="E163" s="149" t="s">
        <v>273</v>
      </c>
      <c r="F163" s="383" t="s">
        <v>274</v>
      </c>
      <c r="G163" s="383"/>
      <c r="H163" s="383"/>
      <c r="I163" s="383"/>
      <c r="J163" s="150" t="s">
        <v>139</v>
      </c>
      <c r="K163" s="151">
        <v>2.9950000000000001</v>
      </c>
      <c r="L163" s="362"/>
      <c r="M163" s="362"/>
      <c r="N163" s="363"/>
      <c r="O163" s="362"/>
      <c r="P163" s="362"/>
      <c r="Q163" s="362"/>
      <c r="R163" s="142"/>
      <c r="T163" s="143" t="s">
        <v>5</v>
      </c>
      <c r="U163" s="40" t="s">
        <v>40</v>
      </c>
      <c r="V163" s="144">
        <v>0</v>
      </c>
      <c r="W163" s="144">
        <f>V163*K163</f>
        <v>0</v>
      </c>
      <c r="X163" s="144">
        <v>4.1999999999999997E-3</v>
      </c>
      <c r="Y163" s="144">
        <f>X163*K163</f>
        <v>1.2579E-2</v>
      </c>
      <c r="Z163" s="144">
        <v>0</v>
      </c>
      <c r="AA163" s="145">
        <f>Z163*K163</f>
        <v>0</v>
      </c>
      <c r="AD163" s="363">
        <v>31.193000000000001</v>
      </c>
      <c r="AE163" s="363"/>
      <c r="AF163" s="1">
        <v>1.1415999999999999</v>
      </c>
      <c r="AR163" s="18" t="s">
        <v>246</v>
      </c>
      <c r="AT163" s="18" t="s">
        <v>199</v>
      </c>
      <c r="AU163" s="18" t="s">
        <v>141</v>
      </c>
      <c r="AY163" s="18" t="s">
        <v>135</v>
      </c>
      <c r="BE163" s="146">
        <f>IF(U163="základná",N163,0)</f>
        <v>0</v>
      </c>
      <c r="BF163" s="146">
        <f>IF(U163="znížená",N163,0)</f>
        <v>0</v>
      </c>
      <c r="BG163" s="146">
        <f>IF(U163="zákl. prenesená",N163,0)</f>
        <v>0</v>
      </c>
      <c r="BH163" s="146">
        <f>IF(U163="zníž. prenesená",N163,0)</f>
        <v>0</v>
      </c>
      <c r="BI163" s="146">
        <f>IF(U163="nulová",N163,0)</f>
        <v>0</v>
      </c>
      <c r="BJ163" s="18" t="s">
        <v>141</v>
      </c>
      <c r="BK163" s="147">
        <f>ROUND(L163*K163,3)</f>
        <v>0</v>
      </c>
      <c r="BL163" s="18" t="s">
        <v>198</v>
      </c>
      <c r="BM163" s="18" t="s">
        <v>275</v>
      </c>
    </row>
    <row r="164" spans="2:65" s="1" customFormat="1" ht="25.5" customHeight="1">
      <c r="B164" s="137"/>
      <c r="C164" s="138" t="s">
        <v>276</v>
      </c>
      <c r="D164" s="138" t="s">
        <v>136</v>
      </c>
      <c r="E164" s="139" t="s">
        <v>277</v>
      </c>
      <c r="F164" s="382" t="s">
        <v>278</v>
      </c>
      <c r="G164" s="382"/>
      <c r="H164" s="382"/>
      <c r="I164" s="382"/>
      <c r="J164" s="140" t="s">
        <v>139</v>
      </c>
      <c r="K164" s="141">
        <v>96.290999999999997</v>
      </c>
      <c r="L164" s="362"/>
      <c r="M164" s="362"/>
      <c r="N164" s="362"/>
      <c r="O164" s="362"/>
      <c r="P164" s="362"/>
      <c r="Q164" s="362"/>
      <c r="R164" s="142"/>
      <c r="T164" s="143" t="s">
        <v>5</v>
      </c>
      <c r="U164" s="40" t="s">
        <v>40</v>
      </c>
      <c r="V164" s="144">
        <v>0.15509999999999999</v>
      </c>
      <c r="W164" s="144">
        <f>V164*K164</f>
        <v>14.934734099999998</v>
      </c>
      <c r="X164" s="144">
        <v>4.28E-3</v>
      </c>
      <c r="Y164" s="144">
        <f>X164*K164</f>
        <v>0.41212547999999999</v>
      </c>
      <c r="Z164" s="144">
        <v>0</v>
      </c>
      <c r="AA164" s="145">
        <f>Z164*K164</f>
        <v>0</v>
      </c>
      <c r="AD164" s="362">
        <v>3.9620000000000002</v>
      </c>
      <c r="AE164" s="362"/>
      <c r="AF164" s="1">
        <v>1.1415999999999999</v>
      </c>
      <c r="AR164" s="18" t="s">
        <v>198</v>
      </c>
      <c r="AT164" s="18" t="s">
        <v>136</v>
      </c>
      <c r="AU164" s="18" t="s">
        <v>141</v>
      </c>
      <c r="AY164" s="18" t="s">
        <v>135</v>
      </c>
      <c r="BE164" s="146">
        <f>IF(U164="základná",N164,0)</f>
        <v>0</v>
      </c>
      <c r="BF164" s="146">
        <f>IF(U164="znížená",N164,0)</f>
        <v>0</v>
      </c>
      <c r="BG164" s="146">
        <f>IF(U164="zákl. prenesená",N164,0)</f>
        <v>0</v>
      </c>
      <c r="BH164" s="146">
        <f>IF(U164="zníž. prenesená",N164,0)</f>
        <v>0</v>
      </c>
      <c r="BI164" s="146">
        <f>IF(U164="nulová",N164,0)</f>
        <v>0</v>
      </c>
      <c r="BJ164" s="18" t="s">
        <v>141</v>
      </c>
      <c r="BK164" s="147">
        <f>ROUND(L164*K164,3)</f>
        <v>0</v>
      </c>
      <c r="BL164" s="18" t="s">
        <v>198</v>
      </c>
      <c r="BM164" s="18" t="s">
        <v>279</v>
      </c>
    </row>
    <row r="165" spans="2:65" s="1" customFormat="1" ht="25.5" customHeight="1">
      <c r="B165" s="137"/>
      <c r="C165" s="148" t="s">
        <v>280</v>
      </c>
      <c r="D165" s="148" t="s">
        <v>199</v>
      </c>
      <c r="E165" s="149" t="s">
        <v>281</v>
      </c>
      <c r="F165" s="383" t="s">
        <v>282</v>
      </c>
      <c r="G165" s="383"/>
      <c r="H165" s="383"/>
      <c r="I165" s="383"/>
      <c r="J165" s="150" t="s">
        <v>139</v>
      </c>
      <c r="K165" s="151">
        <v>98.216999999999999</v>
      </c>
      <c r="L165" s="362"/>
      <c r="M165" s="362"/>
      <c r="N165" s="363"/>
      <c r="O165" s="362"/>
      <c r="P165" s="362"/>
      <c r="Q165" s="362"/>
      <c r="R165" s="142"/>
      <c r="T165" s="143" t="s">
        <v>5</v>
      </c>
      <c r="U165" s="40" t="s">
        <v>40</v>
      </c>
      <c r="V165" s="144">
        <v>0</v>
      </c>
      <c r="W165" s="144">
        <f>V165*K165</f>
        <v>0</v>
      </c>
      <c r="X165" s="144">
        <v>3.5999999999999999E-3</v>
      </c>
      <c r="Y165" s="144">
        <f>X165*K165</f>
        <v>0.35358119999999998</v>
      </c>
      <c r="Z165" s="144">
        <v>0</v>
      </c>
      <c r="AA165" s="145">
        <f>Z165*K165</f>
        <v>0</v>
      </c>
      <c r="AD165" s="363">
        <v>26.736999999999998</v>
      </c>
      <c r="AE165" s="363"/>
      <c r="AF165" s="1">
        <v>1.1415999999999999</v>
      </c>
      <c r="AR165" s="18" t="s">
        <v>246</v>
      </c>
      <c r="AT165" s="18" t="s">
        <v>199</v>
      </c>
      <c r="AU165" s="18" t="s">
        <v>141</v>
      </c>
      <c r="AY165" s="18" t="s">
        <v>135</v>
      </c>
      <c r="BE165" s="146">
        <f>IF(U165="základná",N165,0)</f>
        <v>0</v>
      </c>
      <c r="BF165" s="146">
        <f>IF(U165="znížená",N165,0)</f>
        <v>0</v>
      </c>
      <c r="BG165" s="146">
        <f>IF(U165="zákl. prenesená",N165,0)</f>
        <v>0</v>
      </c>
      <c r="BH165" s="146">
        <f>IF(U165="zníž. prenesená",N165,0)</f>
        <v>0</v>
      </c>
      <c r="BI165" s="146">
        <f>IF(U165="nulová",N165,0)</f>
        <v>0</v>
      </c>
      <c r="BJ165" s="18" t="s">
        <v>141</v>
      </c>
      <c r="BK165" s="147">
        <f>ROUND(L165*K165,3)</f>
        <v>0</v>
      </c>
      <c r="BL165" s="18" t="s">
        <v>198</v>
      </c>
      <c r="BM165" s="18" t="s">
        <v>283</v>
      </c>
    </row>
    <row r="166" spans="2:65" s="1" customFormat="1" ht="25.5" customHeight="1">
      <c r="B166" s="137"/>
      <c r="C166" s="138" t="s">
        <v>284</v>
      </c>
      <c r="D166" s="138" t="s">
        <v>136</v>
      </c>
      <c r="E166" s="139" t="s">
        <v>285</v>
      </c>
      <c r="F166" s="382" t="s">
        <v>286</v>
      </c>
      <c r="G166" s="382"/>
      <c r="H166" s="382"/>
      <c r="I166" s="382"/>
      <c r="J166" s="140" t="s">
        <v>266</v>
      </c>
      <c r="K166" s="141"/>
      <c r="L166" s="362"/>
      <c r="M166" s="362"/>
      <c r="N166" s="362"/>
      <c r="O166" s="362"/>
      <c r="P166" s="362"/>
      <c r="Q166" s="362"/>
      <c r="R166" s="142"/>
      <c r="T166" s="143" t="s">
        <v>5</v>
      </c>
      <c r="U166" s="40" t="s">
        <v>40</v>
      </c>
      <c r="V166" s="144">
        <v>0</v>
      </c>
      <c r="W166" s="144">
        <f>V166*K166</f>
        <v>0</v>
      </c>
      <c r="X166" s="144">
        <v>0</v>
      </c>
      <c r="Y166" s="144">
        <f>X166*K166</f>
        <v>0</v>
      </c>
      <c r="Z166" s="144">
        <v>0</v>
      </c>
      <c r="AA166" s="145">
        <f>Z166*K166</f>
        <v>0</v>
      </c>
      <c r="AD166" s="362">
        <v>1.4</v>
      </c>
      <c r="AE166" s="362"/>
      <c r="AF166" s="1">
        <v>1.1415999999999999</v>
      </c>
      <c r="AR166" s="18" t="s">
        <v>198</v>
      </c>
      <c r="AT166" s="18" t="s">
        <v>136</v>
      </c>
      <c r="AU166" s="18" t="s">
        <v>141</v>
      </c>
      <c r="AY166" s="18" t="s">
        <v>135</v>
      </c>
      <c r="BE166" s="146">
        <f>IF(U166="základná",N166,0)</f>
        <v>0</v>
      </c>
      <c r="BF166" s="146">
        <f>IF(U166="znížená",N166,0)</f>
        <v>0</v>
      </c>
      <c r="BG166" s="146">
        <f>IF(U166="zákl. prenesená",N166,0)</f>
        <v>0</v>
      </c>
      <c r="BH166" s="146">
        <f>IF(U166="zníž. prenesená",N166,0)</f>
        <v>0</v>
      </c>
      <c r="BI166" s="146">
        <f>IF(U166="nulová",N166,0)</f>
        <v>0</v>
      </c>
      <c r="BJ166" s="18" t="s">
        <v>141</v>
      </c>
      <c r="BK166" s="147">
        <f>ROUND(L166*K166,3)</f>
        <v>0</v>
      </c>
      <c r="BL166" s="18" t="s">
        <v>198</v>
      </c>
      <c r="BM166" s="18" t="s">
        <v>287</v>
      </c>
    </row>
    <row r="167" spans="2:65" s="9" customFormat="1" ht="29.85" customHeight="1">
      <c r="B167" s="126"/>
      <c r="C167" s="127"/>
      <c r="D167" s="136" t="s">
        <v>114</v>
      </c>
      <c r="E167" s="136"/>
      <c r="F167" s="136"/>
      <c r="G167" s="136"/>
      <c r="H167" s="136"/>
      <c r="I167" s="136"/>
      <c r="J167" s="136"/>
      <c r="K167" s="136"/>
      <c r="L167" s="136"/>
      <c r="M167" s="136"/>
      <c r="N167" s="391"/>
      <c r="O167" s="392"/>
      <c r="P167" s="392"/>
      <c r="Q167" s="392"/>
      <c r="R167" s="129"/>
      <c r="T167" s="130"/>
      <c r="U167" s="127"/>
      <c r="V167" s="127"/>
      <c r="W167" s="131">
        <f>SUM(W168:W170)</f>
        <v>7.1972139999999998</v>
      </c>
      <c r="X167" s="127"/>
      <c r="Y167" s="131">
        <f>SUM(Y168:Y170)</f>
        <v>0.35255873999999998</v>
      </c>
      <c r="Z167" s="127"/>
      <c r="AA167" s="132">
        <f>SUM(AA168:AA170)</f>
        <v>0</v>
      </c>
      <c r="AD167" s="136"/>
      <c r="AE167" s="136"/>
      <c r="AF167" s="1">
        <v>1.1415999999999999</v>
      </c>
      <c r="AR167" s="133" t="s">
        <v>141</v>
      </c>
      <c r="AT167" s="134" t="s">
        <v>72</v>
      </c>
      <c r="AU167" s="134" t="s">
        <v>80</v>
      </c>
      <c r="AY167" s="133" t="s">
        <v>135</v>
      </c>
      <c r="BK167" s="135">
        <f>SUM(BK168:BK170)</f>
        <v>0</v>
      </c>
    </row>
    <row r="168" spans="2:65" s="1" customFormat="1" ht="25.5" customHeight="1">
      <c r="B168" s="137"/>
      <c r="C168" s="138" t="s">
        <v>288</v>
      </c>
      <c r="D168" s="138" t="s">
        <v>136</v>
      </c>
      <c r="E168" s="139" t="s">
        <v>289</v>
      </c>
      <c r="F168" s="382" t="s">
        <v>290</v>
      </c>
      <c r="G168" s="382"/>
      <c r="H168" s="382"/>
      <c r="I168" s="382"/>
      <c r="J168" s="140" t="s">
        <v>139</v>
      </c>
      <c r="K168" s="141">
        <v>33.304000000000002</v>
      </c>
      <c r="L168" s="362"/>
      <c r="M168" s="362"/>
      <c r="N168" s="362"/>
      <c r="O168" s="362"/>
      <c r="P168" s="362"/>
      <c r="Q168" s="362"/>
      <c r="R168" s="142"/>
      <c r="T168" s="143" t="s">
        <v>5</v>
      </c>
      <c r="U168" s="40" t="s">
        <v>40</v>
      </c>
      <c r="V168" s="144">
        <v>0.216</v>
      </c>
      <c r="W168" s="144">
        <f>V168*K168</f>
        <v>7.1936640000000001</v>
      </c>
      <c r="X168" s="144">
        <v>1.031E-2</v>
      </c>
      <c r="Y168" s="144">
        <f>X168*K168</f>
        <v>0.34336423999999999</v>
      </c>
      <c r="Z168" s="144">
        <v>0</v>
      </c>
      <c r="AA168" s="145">
        <f>Z168*K168</f>
        <v>0</v>
      </c>
      <c r="AD168" s="362">
        <v>11.643000000000001</v>
      </c>
      <c r="AE168" s="362"/>
      <c r="AF168" s="1">
        <v>1.1415999999999999</v>
      </c>
      <c r="AR168" s="18" t="s">
        <v>198</v>
      </c>
      <c r="AT168" s="18" t="s">
        <v>136</v>
      </c>
      <c r="AU168" s="18" t="s">
        <v>141</v>
      </c>
      <c r="AY168" s="18" t="s">
        <v>135</v>
      </c>
      <c r="BE168" s="146">
        <f>IF(U168="základná",N168,0)</f>
        <v>0</v>
      </c>
      <c r="BF168" s="146">
        <f>IF(U168="znížená",N168,0)</f>
        <v>0</v>
      </c>
      <c r="BG168" s="146">
        <f>IF(U168="zákl. prenesená",N168,0)</f>
        <v>0</v>
      </c>
      <c r="BH168" s="146">
        <f>IF(U168="zníž. prenesená",N168,0)</f>
        <v>0</v>
      </c>
      <c r="BI168" s="146">
        <f>IF(U168="nulová",N168,0)</f>
        <v>0</v>
      </c>
      <c r="BJ168" s="18" t="s">
        <v>141</v>
      </c>
      <c r="BK168" s="147">
        <f>ROUND(L168*K168,3)</f>
        <v>0</v>
      </c>
      <c r="BL168" s="18" t="s">
        <v>198</v>
      </c>
      <c r="BM168" s="18" t="s">
        <v>291</v>
      </c>
    </row>
    <row r="169" spans="2:65" s="1" customFormat="1" ht="25.5" customHeight="1">
      <c r="B169" s="137"/>
      <c r="C169" s="138" t="s">
        <v>292</v>
      </c>
      <c r="D169" s="138" t="s">
        <v>136</v>
      </c>
      <c r="E169" s="139" t="s">
        <v>293</v>
      </c>
      <c r="F169" s="382" t="s">
        <v>294</v>
      </c>
      <c r="G169" s="382"/>
      <c r="H169" s="382"/>
      <c r="I169" s="382"/>
      <c r="J169" s="140" t="s">
        <v>295</v>
      </c>
      <c r="K169" s="141">
        <v>3.55</v>
      </c>
      <c r="L169" s="362"/>
      <c r="M169" s="362"/>
      <c r="N169" s="362"/>
      <c r="O169" s="362"/>
      <c r="P169" s="362"/>
      <c r="Q169" s="362"/>
      <c r="R169" s="142"/>
      <c r="T169" s="143" t="s">
        <v>5</v>
      </c>
      <c r="U169" s="40" t="s">
        <v>40</v>
      </c>
      <c r="V169" s="144">
        <v>1E-3</v>
      </c>
      <c r="W169" s="144">
        <f>V169*K169</f>
        <v>3.5499999999999998E-3</v>
      </c>
      <c r="X169" s="144">
        <v>2.5899999999999999E-3</v>
      </c>
      <c r="Y169" s="144">
        <f>X169*K169</f>
        <v>9.1944999999999995E-3</v>
      </c>
      <c r="Z169" s="144">
        <v>0</v>
      </c>
      <c r="AA169" s="145">
        <f>Z169*K169</f>
        <v>0</v>
      </c>
      <c r="AD169" s="362">
        <v>2.794</v>
      </c>
      <c r="AE169" s="362"/>
      <c r="AF169" s="1">
        <v>1.1415999999999999</v>
      </c>
      <c r="AR169" s="18" t="s">
        <v>198</v>
      </c>
      <c r="AT169" s="18" t="s">
        <v>136</v>
      </c>
      <c r="AU169" s="18" t="s">
        <v>141</v>
      </c>
      <c r="AY169" s="18" t="s">
        <v>135</v>
      </c>
      <c r="BE169" s="146">
        <f>IF(U169="základná",N169,0)</f>
        <v>0</v>
      </c>
      <c r="BF169" s="146">
        <f>IF(U169="znížená",N169,0)</f>
        <v>0</v>
      </c>
      <c r="BG169" s="146">
        <f>IF(U169="zákl. prenesená",N169,0)</f>
        <v>0</v>
      </c>
      <c r="BH169" s="146">
        <f>IF(U169="zníž. prenesená",N169,0)</f>
        <v>0</v>
      </c>
      <c r="BI169" s="146">
        <f>IF(U169="nulová",N169,0)</f>
        <v>0</v>
      </c>
      <c r="BJ169" s="18" t="s">
        <v>141</v>
      </c>
      <c r="BK169" s="147">
        <f>ROUND(L169*K169,3)</f>
        <v>0</v>
      </c>
      <c r="BL169" s="18" t="s">
        <v>198</v>
      </c>
      <c r="BM169" s="18" t="s">
        <v>296</v>
      </c>
    </row>
    <row r="170" spans="2:65" s="1" customFormat="1" ht="25.5" customHeight="1">
      <c r="B170" s="137"/>
      <c r="C170" s="138" t="s">
        <v>297</v>
      </c>
      <c r="D170" s="138" t="s">
        <v>136</v>
      </c>
      <c r="E170" s="139" t="s">
        <v>298</v>
      </c>
      <c r="F170" s="382" t="s">
        <v>299</v>
      </c>
      <c r="G170" s="382"/>
      <c r="H170" s="382"/>
      <c r="I170" s="382"/>
      <c r="J170" s="140" t="s">
        <v>266</v>
      </c>
      <c r="K170" s="141"/>
      <c r="L170" s="362"/>
      <c r="M170" s="362"/>
      <c r="N170" s="362"/>
      <c r="O170" s="362"/>
      <c r="P170" s="362"/>
      <c r="Q170" s="362"/>
      <c r="R170" s="142"/>
      <c r="T170" s="143" t="s">
        <v>5</v>
      </c>
      <c r="U170" s="40" t="s">
        <v>40</v>
      </c>
      <c r="V170" s="144">
        <v>0</v>
      </c>
      <c r="W170" s="144">
        <f>V170*K170</f>
        <v>0</v>
      </c>
      <c r="X170" s="144">
        <v>0</v>
      </c>
      <c r="Y170" s="144">
        <f>X170*K170</f>
        <v>0</v>
      </c>
      <c r="Z170" s="144">
        <v>0</v>
      </c>
      <c r="AA170" s="145">
        <f>Z170*K170</f>
        <v>0</v>
      </c>
      <c r="AD170" s="362">
        <v>4.5</v>
      </c>
      <c r="AE170" s="362"/>
      <c r="AF170" s="1">
        <v>1.1415999999999999</v>
      </c>
      <c r="AR170" s="18" t="s">
        <v>198</v>
      </c>
      <c r="AT170" s="18" t="s">
        <v>136</v>
      </c>
      <c r="AU170" s="18" t="s">
        <v>141</v>
      </c>
      <c r="AY170" s="18" t="s">
        <v>135</v>
      </c>
      <c r="BE170" s="146">
        <f>IF(U170="základná",N170,0)</f>
        <v>0</v>
      </c>
      <c r="BF170" s="146">
        <f>IF(U170="znížená",N170,0)</f>
        <v>0</v>
      </c>
      <c r="BG170" s="146">
        <f>IF(U170="zákl. prenesená",N170,0)</f>
        <v>0</v>
      </c>
      <c r="BH170" s="146">
        <f>IF(U170="zníž. prenesená",N170,0)</f>
        <v>0</v>
      </c>
      <c r="BI170" s="146">
        <f>IF(U170="nulová",N170,0)</f>
        <v>0</v>
      </c>
      <c r="BJ170" s="18" t="s">
        <v>141</v>
      </c>
      <c r="BK170" s="147">
        <f>ROUND(L170*K170,3)</f>
        <v>0</v>
      </c>
      <c r="BL170" s="18" t="s">
        <v>198</v>
      </c>
      <c r="BM170" s="18" t="s">
        <v>300</v>
      </c>
    </row>
    <row r="171" spans="2:65" s="9" customFormat="1" ht="29.85" customHeight="1">
      <c r="B171" s="126"/>
      <c r="C171" s="127"/>
      <c r="D171" s="136" t="s">
        <v>115</v>
      </c>
      <c r="E171" s="136"/>
      <c r="F171" s="136"/>
      <c r="G171" s="136"/>
      <c r="H171" s="136"/>
      <c r="I171" s="136"/>
      <c r="J171" s="136"/>
      <c r="K171" s="136"/>
      <c r="L171" s="136"/>
      <c r="M171" s="136"/>
      <c r="N171" s="391"/>
      <c r="O171" s="392"/>
      <c r="P171" s="392"/>
      <c r="Q171" s="392"/>
      <c r="R171" s="129"/>
      <c r="T171" s="130"/>
      <c r="U171" s="127"/>
      <c r="V171" s="127"/>
      <c r="W171" s="131">
        <f>SUM(W172:W173)</f>
        <v>2.4375399999999998</v>
      </c>
      <c r="X171" s="127"/>
      <c r="Y171" s="131">
        <f>SUM(Y172:Y173)</f>
        <v>3.4650000000000002E-3</v>
      </c>
      <c r="Z171" s="127"/>
      <c r="AA171" s="132">
        <f>SUM(AA172:AA173)</f>
        <v>0</v>
      </c>
      <c r="AD171" s="136"/>
      <c r="AE171" s="136"/>
      <c r="AF171" s="1">
        <v>1.1415999999999999</v>
      </c>
      <c r="AR171" s="133" t="s">
        <v>141</v>
      </c>
      <c r="AT171" s="134" t="s">
        <v>72</v>
      </c>
      <c r="AU171" s="134" t="s">
        <v>80</v>
      </c>
      <c r="AY171" s="133" t="s">
        <v>135</v>
      </c>
      <c r="BK171" s="135">
        <f>SUM(BK172:BK173)</f>
        <v>0</v>
      </c>
    </row>
    <row r="172" spans="2:65" s="1" customFormat="1" ht="38.25" customHeight="1">
      <c r="B172" s="137"/>
      <c r="C172" s="138" t="s">
        <v>301</v>
      </c>
      <c r="D172" s="138" t="s">
        <v>136</v>
      </c>
      <c r="E172" s="139" t="s">
        <v>302</v>
      </c>
      <c r="F172" s="382" t="s">
        <v>303</v>
      </c>
      <c r="G172" s="382"/>
      <c r="H172" s="382"/>
      <c r="I172" s="382"/>
      <c r="J172" s="140" t="s">
        <v>304</v>
      </c>
      <c r="K172" s="141">
        <v>3.5</v>
      </c>
      <c r="L172" s="362"/>
      <c r="M172" s="362"/>
      <c r="N172" s="362"/>
      <c r="O172" s="362"/>
      <c r="P172" s="362"/>
      <c r="Q172" s="362"/>
      <c r="R172" s="142"/>
      <c r="T172" s="143" t="s">
        <v>5</v>
      </c>
      <c r="U172" s="40" t="s">
        <v>40</v>
      </c>
      <c r="V172" s="144">
        <v>0.69643999999999995</v>
      </c>
      <c r="W172" s="144">
        <f>V172*K172</f>
        <v>2.4375399999999998</v>
      </c>
      <c r="X172" s="144">
        <v>9.8999999999999999E-4</v>
      </c>
      <c r="Y172" s="144">
        <f>X172*K172</f>
        <v>3.4650000000000002E-3</v>
      </c>
      <c r="Z172" s="144">
        <v>0</v>
      </c>
      <c r="AA172" s="145">
        <f>Z172*K172</f>
        <v>0</v>
      </c>
      <c r="AD172" s="362">
        <v>12.726000000000001</v>
      </c>
      <c r="AE172" s="362"/>
      <c r="AF172" s="1">
        <v>1.1415999999999999</v>
      </c>
      <c r="AR172" s="18" t="s">
        <v>198</v>
      </c>
      <c r="AT172" s="18" t="s">
        <v>136</v>
      </c>
      <c r="AU172" s="18" t="s">
        <v>141</v>
      </c>
      <c r="AY172" s="18" t="s">
        <v>135</v>
      </c>
      <c r="BE172" s="146">
        <f>IF(U172="základná",N172,0)</f>
        <v>0</v>
      </c>
      <c r="BF172" s="146">
        <f>IF(U172="znížená",N172,0)</f>
        <v>0</v>
      </c>
      <c r="BG172" s="146">
        <f>IF(U172="zákl. prenesená",N172,0)</f>
        <v>0</v>
      </c>
      <c r="BH172" s="146">
        <f>IF(U172="zníž. prenesená",N172,0)</f>
        <v>0</v>
      </c>
      <c r="BI172" s="146">
        <f>IF(U172="nulová",N172,0)</f>
        <v>0</v>
      </c>
      <c r="BJ172" s="18" t="s">
        <v>141</v>
      </c>
      <c r="BK172" s="147">
        <f>ROUND(L172*K172,3)</f>
        <v>0</v>
      </c>
      <c r="BL172" s="18" t="s">
        <v>198</v>
      </c>
      <c r="BM172" s="18" t="s">
        <v>305</v>
      </c>
    </row>
    <row r="173" spans="2:65" s="1" customFormat="1" ht="25.5" customHeight="1">
      <c r="B173" s="137"/>
      <c r="C173" s="138" t="s">
        <v>306</v>
      </c>
      <c r="D173" s="138" t="s">
        <v>136</v>
      </c>
      <c r="E173" s="139" t="s">
        <v>307</v>
      </c>
      <c r="F173" s="382" t="s">
        <v>308</v>
      </c>
      <c r="G173" s="382"/>
      <c r="H173" s="382"/>
      <c r="I173" s="382"/>
      <c r="J173" s="140" t="s">
        <v>266</v>
      </c>
      <c r="K173" s="141"/>
      <c r="L173" s="362"/>
      <c r="M173" s="362"/>
      <c r="N173" s="362"/>
      <c r="O173" s="362"/>
      <c r="P173" s="362"/>
      <c r="Q173" s="362"/>
      <c r="R173" s="142"/>
      <c r="T173" s="143" t="s">
        <v>5</v>
      </c>
      <c r="U173" s="40" t="s">
        <v>40</v>
      </c>
      <c r="V173" s="144">
        <v>0</v>
      </c>
      <c r="W173" s="144">
        <f>V173*K173</f>
        <v>0</v>
      </c>
      <c r="X173" s="144">
        <v>0</v>
      </c>
      <c r="Y173" s="144">
        <f>X173*K173</f>
        <v>0</v>
      </c>
      <c r="Z173" s="144">
        <v>0</v>
      </c>
      <c r="AA173" s="145">
        <f>Z173*K173</f>
        <v>0</v>
      </c>
      <c r="AD173" s="362">
        <v>1.9</v>
      </c>
      <c r="AE173" s="362"/>
      <c r="AF173" s="1">
        <v>1.1415999999999999</v>
      </c>
      <c r="AR173" s="18" t="s">
        <v>198</v>
      </c>
      <c r="AT173" s="18" t="s">
        <v>136</v>
      </c>
      <c r="AU173" s="18" t="s">
        <v>141</v>
      </c>
      <c r="AY173" s="18" t="s">
        <v>135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141</v>
      </c>
      <c r="BK173" s="147">
        <f>ROUND(L173*K173,3)</f>
        <v>0</v>
      </c>
      <c r="BL173" s="18" t="s">
        <v>198</v>
      </c>
      <c r="BM173" s="18" t="s">
        <v>309</v>
      </c>
    </row>
    <row r="174" spans="2:65" s="9" customFormat="1" ht="29.85" customHeight="1">
      <c r="B174" s="126"/>
      <c r="C174" s="127"/>
      <c r="D174" s="136" t="s">
        <v>116</v>
      </c>
      <c r="E174" s="136"/>
      <c r="F174" s="136"/>
      <c r="G174" s="136"/>
      <c r="H174" s="136"/>
      <c r="I174" s="136"/>
      <c r="J174" s="136"/>
      <c r="K174" s="136"/>
      <c r="L174" s="136"/>
      <c r="M174" s="136"/>
      <c r="N174" s="391"/>
      <c r="O174" s="392"/>
      <c r="P174" s="392"/>
      <c r="Q174" s="392"/>
      <c r="R174" s="129"/>
      <c r="T174" s="130"/>
      <c r="U174" s="127"/>
      <c r="V174" s="127"/>
      <c r="W174" s="131">
        <f>SUM(W175:W176)</f>
        <v>47.556887250000003</v>
      </c>
      <c r="X174" s="127"/>
      <c r="Y174" s="131">
        <f>SUM(Y175:Y176)</f>
        <v>1.6897500000000001E-3</v>
      </c>
      <c r="Z174" s="127"/>
      <c r="AA174" s="132">
        <f>SUM(AA175:AA176)</f>
        <v>0</v>
      </c>
      <c r="AD174" s="136"/>
      <c r="AE174" s="136"/>
      <c r="AF174" s="1">
        <v>1.1415999999999999</v>
      </c>
      <c r="AR174" s="133" t="s">
        <v>141</v>
      </c>
      <c r="AT174" s="134" t="s">
        <v>72</v>
      </c>
      <c r="AU174" s="134" t="s">
        <v>80</v>
      </c>
      <c r="AY174" s="133" t="s">
        <v>135</v>
      </c>
      <c r="BK174" s="135">
        <f>SUM(BK175:BK176)</f>
        <v>0</v>
      </c>
    </row>
    <row r="175" spans="2:65" s="1" customFormat="1" ht="51" customHeight="1">
      <c r="B175" s="137"/>
      <c r="C175" s="138" t="s">
        <v>310</v>
      </c>
      <c r="D175" s="138" t="s">
        <v>136</v>
      </c>
      <c r="E175" s="139" t="s">
        <v>311</v>
      </c>
      <c r="F175" s="382" t="s">
        <v>312</v>
      </c>
      <c r="G175" s="382"/>
      <c r="H175" s="382"/>
      <c r="I175" s="382"/>
      <c r="J175" s="140" t="s">
        <v>139</v>
      </c>
      <c r="K175" s="141">
        <v>56.325000000000003</v>
      </c>
      <c r="L175" s="362"/>
      <c r="M175" s="362"/>
      <c r="N175" s="362"/>
      <c r="O175" s="362"/>
      <c r="P175" s="362"/>
      <c r="Q175" s="362"/>
      <c r="R175" s="142"/>
      <c r="T175" s="143" t="s">
        <v>5</v>
      </c>
      <c r="U175" s="40" t="s">
        <v>40</v>
      </c>
      <c r="V175" s="144">
        <v>0.84433000000000002</v>
      </c>
      <c r="W175" s="144">
        <f>V175*K175</f>
        <v>47.556887250000003</v>
      </c>
      <c r="X175" s="144">
        <v>3.0000000000000001E-5</v>
      </c>
      <c r="Y175" s="144">
        <f>X175*K175</f>
        <v>1.6897500000000001E-3</v>
      </c>
      <c r="Z175" s="144">
        <v>0</v>
      </c>
      <c r="AA175" s="145">
        <f>Z175*K175</f>
        <v>0</v>
      </c>
      <c r="AD175" s="362">
        <v>176.1</v>
      </c>
      <c r="AE175" s="362"/>
      <c r="AF175" s="1">
        <v>1.1415999999999999</v>
      </c>
      <c r="AR175" s="18" t="s">
        <v>198</v>
      </c>
      <c r="AT175" s="18" t="s">
        <v>136</v>
      </c>
      <c r="AU175" s="18" t="s">
        <v>141</v>
      </c>
      <c r="AY175" s="18" t="s">
        <v>135</v>
      </c>
      <c r="BE175" s="146">
        <f>IF(U175="základná",N175,0)</f>
        <v>0</v>
      </c>
      <c r="BF175" s="146">
        <f>IF(U175="znížená",N175,0)</f>
        <v>0</v>
      </c>
      <c r="BG175" s="146">
        <f>IF(U175="zákl. prenesená",N175,0)</f>
        <v>0</v>
      </c>
      <c r="BH175" s="146">
        <f>IF(U175="zníž. prenesená",N175,0)</f>
        <v>0</v>
      </c>
      <c r="BI175" s="146">
        <f>IF(U175="nulová",N175,0)</f>
        <v>0</v>
      </c>
      <c r="BJ175" s="18" t="s">
        <v>141</v>
      </c>
      <c r="BK175" s="147">
        <f>ROUND(L175*K175,3)</f>
        <v>0</v>
      </c>
      <c r="BL175" s="18" t="s">
        <v>198</v>
      </c>
      <c r="BM175" s="18" t="s">
        <v>313</v>
      </c>
    </row>
    <row r="176" spans="2:65" s="1" customFormat="1" ht="25.5" customHeight="1">
      <c r="B176" s="137"/>
      <c r="C176" s="138" t="s">
        <v>314</v>
      </c>
      <c r="D176" s="138" t="s">
        <v>136</v>
      </c>
      <c r="E176" s="139" t="s">
        <v>315</v>
      </c>
      <c r="F176" s="382" t="s">
        <v>316</v>
      </c>
      <c r="G176" s="382"/>
      <c r="H176" s="382"/>
      <c r="I176" s="382"/>
      <c r="J176" s="140" t="s">
        <v>266</v>
      </c>
      <c r="K176" s="141"/>
      <c r="L176" s="362"/>
      <c r="M176" s="362"/>
      <c r="N176" s="362"/>
      <c r="O176" s="362"/>
      <c r="P176" s="362"/>
      <c r="Q176" s="362"/>
      <c r="R176" s="142"/>
      <c r="T176" s="143" t="s">
        <v>5</v>
      </c>
      <c r="U176" s="40" t="s">
        <v>40</v>
      </c>
      <c r="V176" s="144">
        <v>0</v>
      </c>
      <c r="W176" s="144">
        <f>V176*K176</f>
        <v>0</v>
      </c>
      <c r="X176" s="144">
        <v>0</v>
      </c>
      <c r="Y176" s="144">
        <f>X176*K176</f>
        <v>0</v>
      </c>
      <c r="Z176" s="144">
        <v>0</v>
      </c>
      <c r="AA176" s="145">
        <f>Z176*K176</f>
        <v>0</v>
      </c>
      <c r="AD176" s="362">
        <v>0.8</v>
      </c>
      <c r="AE176" s="362"/>
      <c r="AF176" s="1">
        <v>1.1415999999999999</v>
      </c>
      <c r="AR176" s="18" t="s">
        <v>198</v>
      </c>
      <c r="AT176" s="18" t="s">
        <v>136</v>
      </c>
      <c r="AU176" s="18" t="s">
        <v>141</v>
      </c>
      <c r="AY176" s="18" t="s">
        <v>135</v>
      </c>
      <c r="BE176" s="146">
        <f>IF(U176="základná",N176,0)</f>
        <v>0</v>
      </c>
      <c r="BF176" s="146">
        <f>IF(U176="znížená",N176,0)</f>
        <v>0</v>
      </c>
      <c r="BG176" s="146">
        <f>IF(U176="zákl. prenesená",N176,0)</f>
        <v>0</v>
      </c>
      <c r="BH176" s="146">
        <f>IF(U176="zníž. prenesená",N176,0)</f>
        <v>0</v>
      </c>
      <c r="BI176" s="146">
        <f>IF(U176="nulová",N176,0)</f>
        <v>0</v>
      </c>
      <c r="BJ176" s="18" t="s">
        <v>141</v>
      </c>
      <c r="BK176" s="147">
        <f>ROUND(L176*K176,3)</f>
        <v>0</v>
      </c>
      <c r="BL176" s="18" t="s">
        <v>198</v>
      </c>
      <c r="BM176" s="18" t="s">
        <v>317</v>
      </c>
    </row>
    <row r="177" spans="2:65" s="9" customFormat="1" ht="29.85" customHeight="1">
      <c r="B177" s="126"/>
      <c r="C177" s="127"/>
      <c r="D177" s="136" t="s">
        <v>117</v>
      </c>
      <c r="E177" s="136"/>
      <c r="F177" s="136"/>
      <c r="G177" s="136"/>
      <c r="H177" s="136"/>
      <c r="I177" s="136"/>
      <c r="J177" s="136"/>
      <c r="K177" s="136"/>
      <c r="L177" s="136"/>
      <c r="M177" s="136"/>
      <c r="N177" s="391"/>
      <c r="O177" s="392"/>
      <c r="P177" s="392"/>
      <c r="Q177" s="392"/>
      <c r="R177" s="129"/>
      <c r="T177" s="130"/>
      <c r="U177" s="127"/>
      <c r="V177" s="127"/>
      <c r="W177" s="131">
        <f>SUM(W178:W179)</f>
        <v>0.39800000000000002</v>
      </c>
      <c r="X177" s="127"/>
      <c r="Y177" s="131">
        <f>SUM(Y178:Y179)</f>
        <v>0</v>
      </c>
      <c r="Z177" s="127"/>
      <c r="AA177" s="132">
        <f>SUM(AA178:AA179)</f>
        <v>2E-3</v>
      </c>
      <c r="AD177" s="136"/>
      <c r="AE177" s="136"/>
      <c r="AF177" s="1">
        <v>1.1415999999999999</v>
      </c>
      <c r="AR177" s="133" t="s">
        <v>141</v>
      </c>
      <c r="AT177" s="134" t="s">
        <v>72</v>
      </c>
      <c r="AU177" s="134" t="s">
        <v>80</v>
      </c>
      <c r="AY177" s="133" t="s">
        <v>135</v>
      </c>
      <c r="BK177" s="135">
        <f>SUM(BK178:BK179)</f>
        <v>0</v>
      </c>
    </row>
    <row r="178" spans="2:65" s="1" customFormat="1" ht="16.5" customHeight="1">
      <c r="B178" s="137"/>
      <c r="C178" s="138" t="s">
        <v>318</v>
      </c>
      <c r="D178" s="138" t="s">
        <v>136</v>
      </c>
      <c r="E178" s="139" t="s">
        <v>319</v>
      </c>
      <c r="F178" s="382" t="s">
        <v>320</v>
      </c>
      <c r="G178" s="382"/>
      <c r="H178" s="382"/>
      <c r="I178" s="382"/>
      <c r="J178" s="140" t="s">
        <v>196</v>
      </c>
      <c r="K178" s="141">
        <v>2</v>
      </c>
      <c r="L178" s="362"/>
      <c r="M178" s="362"/>
      <c r="N178" s="362"/>
      <c r="O178" s="362"/>
      <c r="P178" s="362"/>
      <c r="Q178" s="362"/>
      <c r="R178" s="142"/>
      <c r="T178" s="143" t="s">
        <v>5</v>
      </c>
      <c r="U178" s="40" t="s">
        <v>40</v>
      </c>
      <c r="V178" s="144">
        <v>0.19900000000000001</v>
      </c>
      <c r="W178" s="144">
        <f>V178*K178</f>
        <v>0.39800000000000002</v>
      </c>
      <c r="X178" s="144">
        <v>0</v>
      </c>
      <c r="Y178" s="144">
        <f>X178*K178</f>
        <v>0</v>
      </c>
      <c r="Z178" s="144">
        <v>1E-3</v>
      </c>
      <c r="AA178" s="145">
        <f>Z178*K178</f>
        <v>2E-3</v>
      </c>
      <c r="AD178" s="362">
        <v>2.3980000000000001</v>
      </c>
      <c r="AE178" s="362"/>
      <c r="AF178" s="1">
        <v>1.1415999999999999</v>
      </c>
      <c r="AR178" s="18" t="s">
        <v>198</v>
      </c>
      <c r="AT178" s="18" t="s">
        <v>136</v>
      </c>
      <c r="AU178" s="18" t="s">
        <v>141</v>
      </c>
      <c r="AY178" s="18" t="s">
        <v>135</v>
      </c>
      <c r="BE178" s="146">
        <f>IF(U178="základná",N178,0)</f>
        <v>0</v>
      </c>
      <c r="BF178" s="146">
        <f>IF(U178="znížená",N178,0)</f>
        <v>0</v>
      </c>
      <c r="BG178" s="146">
        <f>IF(U178="zákl. prenesená",N178,0)</f>
        <v>0</v>
      </c>
      <c r="BH178" s="146">
        <f>IF(U178="zníž. prenesená",N178,0)</f>
        <v>0</v>
      </c>
      <c r="BI178" s="146">
        <f>IF(U178="nulová",N178,0)</f>
        <v>0</v>
      </c>
      <c r="BJ178" s="18" t="s">
        <v>141</v>
      </c>
      <c r="BK178" s="147">
        <f>ROUND(L178*K178,3)</f>
        <v>0</v>
      </c>
      <c r="BL178" s="18" t="s">
        <v>198</v>
      </c>
      <c r="BM178" s="18" t="s">
        <v>321</v>
      </c>
    </row>
    <row r="179" spans="2:65" s="1" customFormat="1" ht="38.25" customHeight="1">
      <c r="B179" s="137"/>
      <c r="C179" s="138" t="s">
        <v>322</v>
      </c>
      <c r="D179" s="138" t="s">
        <v>136</v>
      </c>
      <c r="E179" s="139" t="s">
        <v>323</v>
      </c>
      <c r="F179" s="382" t="s">
        <v>324</v>
      </c>
      <c r="G179" s="382"/>
      <c r="H179" s="382"/>
      <c r="I179" s="382"/>
      <c r="J179" s="140" t="s">
        <v>266</v>
      </c>
      <c r="K179" s="141"/>
      <c r="L179" s="362"/>
      <c r="M179" s="362"/>
      <c r="N179" s="362"/>
      <c r="O179" s="362"/>
      <c r="P179" s="362"/>
      <c r="Q179" s="362"/>
      <c r="R179" s="142"/>
      <c r="T179" s="143" t="s">
        <v>5</v>
      </c>
      <c r="U179" s="40" t="s">
        <v>40</v>
      </c>
      <c r="V179" s="144">
        <v>0</v>
      </c>
      <c r="W179" s="144">
        <f>V179*K179</f>
        <v>0</v>
      </c>
      <c r="X179" s="144">
        <v>0</v>
      </c>
      <c r="Y179" s="144">
        <f>X179*K179</f>
        <v>0</v>
      </c>
      <c r="Z179" s="144">
        <v>0</v>
      </c>
      <c r="AA179" s="145">
        <f>Z179*K179</f>
        <v>0</v>
      </c>
      <c r="AD179" s="362">
        <v>1.1000000000000001</v>
      </c>
      <c r="AE179" s="362"/>
      <c r="AF179" s="1">
        <v>1.1415999999999999</v>
      </c>
      <c r="AR179" s="18" t="s">
        <v>198</v>
      </c>
      <c r="AT179" s="18" t="s">
        <v>136</v>
      </c>
      <c r="AU179" s="18" t="s">
        <v>141</v>
      </c>
      <c r="AY179" s="18" t="s">
        <v>135</v>
      </c>
      <c r="BE179" s="146">
        <f>IF(U179="základná",N179,0)</f>
        <v>0</v>
      </c>
      <c r="BF179" s="146">
        <f>IF(U179="znížená",N179,0)</f>
        <v>0</v>
      </c>
      <c r="BG179" s="146">
        <f>IF(U179="zákl. prenesená",N179,0)</f>
        <v>0</v>
      </c>
      <c r="BH179" s="146">
        <f>IF(U179="zníž. prenesená",N179,0)</f>
        <v>0</v>
      </c>
      <c r="BI179" s="146">
        <f>IF(U179="nulová",N179,0)</f>
        <v>0</v>
      </c>
      <c r="BJ179" s="18" t="s">
        <v>141</v>
      </c>
      <c r="BK179" s="147">
        <f>ROUND(L179*K179,3)</f>
        <v>0</v>
      </c>
      <c r="BL179" s="18" t="s">
        <v>198</v>
      </c>
      <c r="BM179" s="18" t="s">
        <v>325</v>
      </c>
    </row>
    <row r="180" spans="2:65" s="9" customFormat="1" ht="29.85" customHeight="1">
      <c r="B180" s="126"/>
      <c r="C180" s="127"/>
      <c r="D180" s="136" t="s">
        <v>118</v>
      </c>
      <c r="E180" s="136"/>
      <c r="F180" s="136"/>
      <c r="G180" s="136"/>
      <c r="H180" s="136"/>
      <c r="I180" s="136"/>
      <c r="J180" s="136"/>
      <c r="K180" s="136"/>
      <c r="L180" s="136"/>
      <c r="M180" s="136"/>
      <c r="N180" s="391"/>
      <c r="O180" s="392"/>
      <c r="P180" s="392"/>
      <c r="Q180" s="392"/>
      <c r="R180" s="129"/>
      <c r="T180" s="130"/>
      <c r="U180" s="127"/>
      <c r="V180" s="127"/>
      <c r="W180" s="131">
        <f>W181</f>
        <v>0.58895999999999993</v>
      </c>
      <c r="X180" s="127"/>
      <c r="Y180" s="131">
        <f>Y181</f>
        <v>5.4000000000000001E-4</v>
      </c>
      <c r="Z180" s="127"/>
      <c r="AA180" s="132">
        <f>AA181</f>
        <v>0</v>
      </c>
      <c r="AD180" s="136"/>
      <c r="AE180" s="136"/>
      <c r="AF180" s="1">
        <v>1.1415999999999999</v>
      </c>
      <c r="AR180" s="133" t="s">
        <v>141</v>
      </c>
      <c r="AT180" s="134" t="s">
        <v>72</v>
      </c>
      <c r="AU180" s="134" t="s">
        <v>80</v>
      </c>
      <c r="AY180" s="133" t="s">
        <v>135</v>
      </c>
      <c r="BK180" s="135">
        <f>BK181</f>
        <v>0</v>
      </c>
    </row>
    <row r="181" spans="2:65" s="1" customFormat="1" ht="38.25" customHeight="1">
      <c r="B181" s="137"/>
      <c r="C181" s="138" t="s">
        <v>326</v>
      </c>
      <c r="D181" s="138" t="s">
        <v>136</v>
      </c>
      <c r="E181" s="139" t="s">
        <v>327</v>
      </c>
      <c r="F181" s="382" t="s">
        <v>328</v>
      </c>
      <c r="G181" s="382"/>
      <c r="H181" s="382"/>
      <c r="I181" s="382"/>
      <c r="J181" s="140" t="s">
        <v>304</v>
      </c>
      <c r="K181" s="141">
        <v>6</v>
      </c>
      <c r="L181" s="362"/>
      <c r="M181" s="362"/>
      <c r="N181" s="362"/>
      <c r="O181" s="362"/>
      <c r="P181" s="362"/>
      <c r="Q181" s="362"/>
      <c r="R181" s="142"/>
      <c r="T181" s="143" t="s">
        <v>5</v>
      </c>
      <c r="U181" s="40" t="s">
        <v>40</v>
      </c>
      <c r="V181" s="144">
        <v>9.8159999999999997E-2</v>
      </c>
      <c r="W181" s="144">
        <f>V181*K181</f>
        <v>0.58895999999999993</v>
      </c>
      <c r="X181" s="144">
        <v>9.0000000000000006E-5</v>
      </c>
      <c r="Y181" s="144">
        <f>X181*K181</f>
        <v>5.4000000000000001E-4</v>
      </c>
      <c r="Z181" s="144">
        <v>0</v>
      </c>
      <c r="AA181" s="145">
        <f>Z181*K181</f>
        <v>0</v>
      </c>
      <c r="AD181" s="362">
        <v>1.7130000000000001</v>
      </c>
      <c r="AE181" s="362"/>
      <c r="AF181" s="1">
        <v>1.1415999999999999</v>
      </c>
      <c r="AR181" s="18" t="s">
        <v>198</v>
      </c>
      <c r="AT181" s="18" t="s">
        <v>136</v>
      </c>
      <c r="AU181" s="18" t="s">
        <v>141</v>
      </c>
      <c r="AY181" s="18" t="s">
        <v>135</v>
      </c>
      <c r="BE181" s="146">
        <f>IF(U181="základná",N181,0)</f>
        <v>0</v>
      </c>
      <c r="BF181" s="146">
        <f>IF(U181="znížená",N181,0)</f>
        <v>0</v>
      </c>
      <c r="BG181" s="146">
        <f>IF(U181="zákl. prenesená",N181,0)</f>
        <v>0</v>
      </c>
      <c r="BH181" s="146">
        <f>IF(U181="zníž. prenesená",N181,0)</f>
        <v>0</v>
      </c>
      <c r="BI181" s="146">
        <f>IF(U181="nulová",N181,0)</f>
        <v>0</v>
      </c>
      <c r="BJ181" s="18" t="s">
        <v>141</v>
      </c>
      <c r="BK181" s="147">
        <f>ROUND(L181*K181,3)</f>
        <v>0</v>
      </c>
      <c r="BL181" s="18" t="s">
        <v>198</v>
      </c>
      <c r="BM181" s="18" t="s">
        <v>329</v>
      </c>
    </row>
    <row r="182" spans="2:65" s="9" customFormat="1" ht="37.35" customHeight="1">
      <c r="B182" s="126"/>
      <c r="C182" s="127"/>
      <c r="D182" s="128" t="s">
        <v>119</v>
      </c>
      <c r="E182" s="128"/>
      <c r="F182" s="128"/>
      <c r="G182" s="128"/>
      <c r="H182" s="128"/>
      <c r="I182" s="128"/>
      <c r="J182" s="128"/>
      <c r="K182" s="128"/>
      <c r="L182" s="128"/>
      <c r="M182" s="128"/>
      <c r="N182" s="395"/>
      <c r="O182" s="396"/>
      <c r="P182" s="396"/>
      <c r="Q182" s="396"/>
      <c r="R182" s="129"/>
      <c r="T182" s="130"/>
      <c r="U182" s="127"/>
      <c r="V182" s="127"/>
      <c r="W182" s="131">
        <f>W183</f>
        <v>8.7200000000000006</v>
      </c>
      <c r="X182" s="127"/>
      <c r="Y182" s="131">
        <f>Y183</f>
        <v>0</v>
      </c>
      <c r="Z182" s="127"/>
      <c r="AA182" s="132">
        <f>AA183</f>
        <v>0</v>
      </c>
      <c r="AD182" s="128"/>
      <c r="AE182" s="128"/>
      <c r="AF182" s="1">
        <v>1.1415999999999999</v>
      </c>
      <c r="AR182" s="133" t="s">
        <v>140</v>
      </c>
      <c r="AT182" s="134" t="s">
        <v>72</v>
      </c>
      <c r="AU182" s="134" t="s">
        <v>73</v>
      </c>
      <c r="AY182" s="133" t="s">
        <v>135</v>
      </c>
      <c r="BK182" s="135">
        <f>BK183</f>
        <v>0</v>
      </c>
    </row>
    <row r="183" spans="2:65" s="1" customFormat="1" ht="25.5" customHeight="1">
      <c r="B183" s="137"/>
      <c r="C183" s="138" t="s">
        <v>330</v>
      </c>
      <c r="D183" s="138" t="s">
        <v>136</v>
      </c>
      <c r="E183" s="139" t="s">
        <v>331</v>
      </c>
      <c r="F183" s="382" t="s">
        <v>332</v>
      </c>
      <c r="G183" s="382"/>
      <c r="H183" s="382"/>
      <c r="I183" s="382"/>
      <c r="J183" s="140" t="s">
        <v>333</v>
      </c>
      <c r="K183" s="141">
        <v>8</v>
      </c>
      <c r="L183" s="362"/>
      <c r="M183" s="362"/>
      <c r="N183" s="362"/>
      <c r="O183" s="362"/>
      <c r="P183" s="362"/>
      <c r="Q183" s="362"/>
      <c r="R183" s="142"/>
      <c r="T183" s="143" t="s">
        <v>5</v>
      </c>
      <c r="U183" s="152" t="s">
        <v>40</v>
      </c>
      <c r="V183" s="153">
        <v>1.0900000000000001</v>
      </c>
      <c r="W183" s="153">
        <f>V183*K183</f>
        <v>8.7200000000000006</v>
      </c>
      <c r="X183" s="153">
        <v>0</v>
      </c>
      <c r="Y183" s="153">
        <f>X183*K183</f>
        <v>0</v>
      </c>
      <c r="Z183" s="153">
        <v>0</v>
      </c>
      <c r="AA183" s="154">
        <f>Z183*K183</f>
        <v>0</v>
      </c>
      <c r="AD183" s="362">
        <v>15.222</v>
      </c>
      <c r="AE183" s="362"/>
      <c r="AF183" s="1">
        <v>1.1415999999999999</v>
      </c>
      <c r="AR183" s="18" t="s">
        <v>334</v>
      </c>
      <c r="AT183" s="18" t="s">
        <v>136</v>
      </c>
      <c r="AU183" s="18" t="s">
        <v>80</v>
      </c>
      <c r="AY183" s="18" t="s">
        <v>135</v>
      </c>
      <c r="BE183" s="146">
        <f>IF(U183="základná",N183,0)</f>
        <v>0</v>
      </c>
      <c r="BF183" s="146">
        <f>IF(U183="znížená",N183,0)</f>
        <v>0</v>
      </c>
      <c r="BG183" s="146">
        <f>IF(U183="zákl. prenesená",N183,0)</f>
        <v>0</v>
      </c>
      <c r="BH183" s="146">
        <f>IF(U183="zníž. prenesená",N183,0)</f>
        <v>0</v>
      </c>
      <c r="BI183" s="146">
        <f>IF(U183="nulová",N183,0)</f>
        <v>0</v>
      </c>
      <c r="BJ183" s="18" t="s">
        <v>141</v>
      </c>
      <c r="BK183" s="147">
        <f>ROUND(L183*K183,3)</f>
        <v>0</v>
      </c>
      <c r="BL183" s="18" t="s">
        <v>334</v>
      </c>
      <c r="BM183" s="18" t="s">
        <v>335</v>
      </c>
    </row>
    <row r="184" spans="2:65" s="1" customFormat="1" ht="6.95" customHeight="1"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7"/>
    </row>
  </sheetData>
  <mergeCells count="269">
    <mergeCell ref="H1:K1"/>
    <mergeCell ref="S2:AC2"/>
    <mergeCell ref="F181:I181"/>
    <mergeCell ref="L181:M181"/>
    <mergeCell ref="N181:Q181"/>
    <mergeCell ref="F183:I183"/>
    <mergeCell ref="L183:M183"/>
    <mergeCell ref="N183:Q183"/>
    <mergeCell ref="N122:Q122"/>
    <mergeCell ref="N123:Q123"/>
    <mergeCell ref="N124:Q124"/>
    <mergeCell ref="N134:Q134"/>
    <mergeCell ref="N150:Q150"/>
    <mergeCell ref="N152:Q152"/>
    <mergeCell ref="N153:Q153"/>
    <mergeCell ref="N161:Q161"/>
    <mergeCell ref="N167:Q167"/>
    <mergeCell ref="N171:Q171"/>
    <mergeCell ref="N174:Q174"/>
    <mergeCell ref="N177:Q177"/>
    <mergeCell ref="N180:Q180"/>
    <mergeCell ref="N182:Q182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72:I172"/>
    <mergeCell ref="L172:M172"/>
    <mergeCell ref="N172:Q172"/>
    <mergeCell ref="F173:I173"/>
    <mergeCell ref="L173:M173"/>
    <mergeCell ref="N173:Q173"/>
    <mergeCell ref="F175:I175"/>
    <mergeCell ref="L175:M175"/>
    <mergeCell ref="N175:Q175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0:I160"/>
    <mergeCell ref="L160:M160"/>
    <mergeCell ref="N160:Q160"/>
    <mergeCell ref="F162:I162"/>
    <mergeCell ref="L162:M162"/>
    <mergeCell ref="N162:Q162"/>
    <mergeCell ref="F163:I163"/>
    <mergeCell ref="L163:M163"/>
    <mergeCell ref="N163:Q163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48:I148"/>
    <mergeCell ref="L148:M148"/>
    <mergeCell ref="N148:Q148"/>
    <mergeCell ref="F149:I149"/>
    <mergeCell ref="L149:M149"/>
    <mergeCell ref="N149:Q149"/>
    <mergeCell ref="F151:I151"/>
    <mergeCell ref="L151:M151"/>
    <mergeCell ref="N151:Q15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N98:Q98"/>
    <mergeCell ref="N99:Q99"/>
    <mergeCell ref="N100:Q100"/>
    <mergeCell ref="N101:Q101"/>
    <mergeCell ref="N103:Q103"/>
    <mergeCell ref="L105:Q105"/>
    <mergeCell ref="C111:Q111"/>
    <mergeCell ref="F113:P113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AD125:AE125"/>
    <mergeCell ref="AD126:AE126"/>
    <mergeCell ref="AD127:AE127"/>
    <mergeCell ref="AD128:AE128"/>
    <mergeCell ref="AD129:AE129"/>
    <mergeCell ref="AD130:AE130"/>
    <mergeCell ref="AD131:AE131"/>
    <mergeCell ref="AD132:AE132"/>
    <mergeCell ref="AD133:AE133"/>
    <mergeCell ref="AD135:AE135"/>
    <mergeCell ref="AD136:AE136"/>
    <mergeCell ref="AD137:AE137"/>
    <mergeCell ref="AD138:AE138"/>
    <mergeCell ref="AD139:AE139"/>
    <mergeCell ref="AD140:AE140"/>
    <mergeCell ref="AD141:AE141"/>
    <mergeCell ref="AD142:AE142"/>
    <mergeCell ref="AD143:AE143"/>
    <mergeCell ref="AD144:AE144"/>
    <mergeCell ref="AD145:AE145"/>
    <mergeCell ref="AD146:AE146"/>
    <mergeCell ref="AD147:AE147"/>
    <mergeCell ref="AD148:AE148"/>
    <mergeCell ref="AD149:AE149"/>
    <mergeCell ref="AD151:AE151"/>
    <mergeCell ref="AD154:AE154"/>
    <mergeCell ref="AD155:AE155"/>
    <mergeCell ref="AD156:AE156"/>
    <mergeCell ref="AD157:AE157"/>
    <mergeCell ref="AD158:AE158"/>
    <mergeCell ref="AD159:AE159"/>
    <mergeCell ref="AD160:AE160"/>
    <mergeCell ref="AD162:AE162"/>
    <mergeCell ref="AD163:AE163"/>
    <mergeCell ref="AD164:AE164"/>
    <mergeCell ref="AD165:AE165"/>
    <mergeCell ref="AD179:AE179"/>
    <mergeCell ref="AD181:AE181"/>
    <mergeCell ref="AD183:AE183"/>
    <mergeCell ref="AD166:AE166"/>
    <mergeCell ref="AD168:AE168"/>
    <mergeCell ref="AD169:AE169"/>
    <mergeCell ref="AD170:AE170"/>
    <mergeCell ref="AD172:AE172"/>
    <mergeCell ref="AD173:AE173"/>
    <mergeCell ref="AD175:AE175"/>
    <mergeCell ref="AD176:AE176"/>
    <mergeCell ref="AD178:AE178"/>
  </mergeCells>
  <hyperlinks>
    <hyperlink ref="F1:G1" location="C2" display="1) Krycí list rozpočtu"/>
    <hyperlink ref="H1:K1" location="C86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77"/>
  <sheetViews>
    <sheetView showGridLines="0" zoomScaleNormal="100" workbookViewId="0">
      <pane ySplit="1" topLeftCell="A2" activePane="bottomLeft" state="frozen"/>
      <selection pane="bottomLeft" activeCell="J11" sqref="J1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5.1640625" hidden="1" customWidth="1"/>
    <col min="32" max="32" width="10.5" hidden="1" customWidth="1"/>
    <col min="33" max="33" width="13.6640625" hidden="1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83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4"/>
      <c r="R6" s="23"/>
    </row>
    <row r="7" spans="1:66" s="1" customFormat="1" ht="32.85" customHeight="1">
      <c r="B7" s="31"/>
      <c r="C7" s="32"/>
      <c r="D7" s="27" t="s">
        <v>98</v>
      </c>
      <c r="E7" s="32"/>
      <c r="F7" s="329" t="s">
        <v>336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67">
        <f>'Rekapitulácia stavby'!AN8</f>
        <v>44132</v>
      </c>
      <c r="P9" s="36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327" t="s">
        <v>5</v>
      </c>
      <c r="P11" s="327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327" t="s">
        <v>5</v>
      </c>
      <c r="P12" s="327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327" t="str">
        <f>IF('Rekapitulácia stavby'!AN13="","",'Rekapitulácia stavby'!AN13)</f>
        <v/>
      </c>
      <c r="P14" s="327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327" t="str">
        <f>IF('Rekapitulácia stavby'!AN14="","",'Rekapitulácia stavby'!AN14)</f>
        <v/>
      </c>
      <c r="P15" s="327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327" t="s">
        <v>28</v>
      </c>
      <c r="P17" s="327"/>
      <c r="Q17" s="32"/>
      <c r="R17" s="33"/>
    </row>
    <row r="18" spans="2:18" s="1" customFormat="1" ht="18" customHeight="1">
      <c r="B18" s="31"/>
      <c r="C18" s="32"/>
      <c r="D18" s="32"/>
      <c r="E18" s="26" t="s">
        <v>29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327" t="s">
        <v>5</v>
      </c>
      <c r="P18" s="327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327" t="str">
        <f>IF('Rekapitulácia stavby'!AN19="","",'Rekapitulácia stavby'!AN19)</f>
        <v/>
      </c>
      <c r="P20" s="327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327" t="str">
        <f>IF('Rekapitulácia stavby'!AN20="","",'Rekapitulácia stavby'!AN20)</f>
        <v/>
      </c>
      <c r="P21" s="327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330" t="s">
        <v>5</v>
      </c>
      <c r="F24" s="330"/>
      <c r="G24" s="330"/>
      <c r="H24" s="330"/>
      <c r="I24" s="330"/>
      <c r="J24" s="330"/>
      <c r="K24" s="330"/>
      <c r="L24" s="33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100</v>
      </c>
      <c r="E27" s="32"/>
      <c r="F27" s="32"/>
      <c r="G27" s="32"/>
      <c r="H27" s="32"/>
      <c r="I27" s="32"/>
      <c r="J27" s="32"/>
      <c r="K27" s="32"/>
      <c r="L27" s="32"/>
      <c r="M27" s="357">
        <f>N88</f>
        <v>0</v>
      </c>
      <c r="N27" s="357"/>
      <c r="O27" s="357"/>
      <c r="P27" s="357"/>
      <c r="Q27" s="32"/>
      <c r="R27" s="33"/>
    </row>
    <row r="28" spans="2:18" s="1" customFormat="1" ht="14.45" customHeight="1">
      <c r="B28" s="31"/>
      <c r="C28" s="32"/>
      <c r="D28" s="30" t="s">
        <v>101</v>
      </c>
      <c r="E28" s="32"/>
      <c r="F28" s="32"/>
      <c r="G28" s="32"/>
      <c r="H28" s="32"/>
      <c r="I28" s="32"/>
      <c r="J28" s="32"/>
      <c r="K28" s="32"/>
      <c r="L28" s="32"/>
      <c r="M28" s="357">
        <f>N99</f>
        <v>0</v>
      </c>
      <c r="N28" s="357"/>
      <c r="O28" s="357"/>
      <c r="P28" s="35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368">
        <f>ROUND(M27+M28,2)</f>
        <v>0</v>
      </c>
      <c r="N30" s="366"/>
      <c r="O30" s="366"/>
      <c r="P30" s="366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369">
        <f>M30</f>
        <v>0</v>
      </c>
      <c r="I32" s="366"/>
      <c r="J32" s="366"/>
      <c r="K32" s="32"/>
      <c r="L32" s="32"/>
      <c r="M32" s="369">
        <f>H32*0.2</f>
        <v>0</v>
      </c>
      <c r="N32" s="366"/>
      <c r="O32" s="366"/>
      <c r="P32" s="366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369"/>
      <c r="I33" s="366"/>
      <c r="J33" s="366"/>
      <c r="K33" s="32"/>
      <c r="L33" s="32"/>
      <c r="M33" s="369"/>
      <c r="N33" s="366"/>
      <c r="O33" s="366"/>
      <c r="P33" s="366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369">
        <f>ROUND((SUM(BG99:BG100)+SUM(BG118:BG176)), 2)</f>
        <v>0</v>
      </c>
      <c r="I34" s="366"/>
      <c r="J34" s="366"/>
      <c r="K34" s="32"/>
      <c r="L34" s="32"/>
      <c r="M34" s="369">
        <v>0</v>
      </c>
      <c r="N34" s="366"/>
      <c r="O34" s="366"/>
      <c r="P34" s="366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369">
        <f>ROUND((SUM(BH99:BH100)+SUM(BH118:BH176)), 2)</f>
        <v>0</v>
      </c>
      <c r="I35" s="366"/>
      <c r="J35" s="366"/>
      <c r="K35" s="32"/>
      <c r="L35" s="32"/>
      <c r="M35" s="369">
        <v>0</v>
      </c>
      <c r="N35" s="366"/>
      <c r="O35" s="366"/>
      <c r="P35" s="366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369">
        <f>ROUND((SUM(BI99:BI100)+SUM(BI118:BI176)), 2)</f>
        <v>0</v>
      </c>
      <c r="I36" s="366"/>
      <c r="J36" s="366"/>
      <c r="K36" s="32"/>
      <c r="L36" s="32"/>
      <c r="M36" s="369">
        <v>0</v>
      </c>
      <c r="N36" s="366"/>
      <c r="O36" s="366"/>
      <c r="P36" s="366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2"/>
      <c r="R78" s="33"/>
    </row>
    <row r="79" spans="2:18" s="1" customFormat="1" ht="36.950000000000003" customHeight="1">
      <c r="B79" s="31"/>
      <c r="C79" s="65" t="s">
        <v>98</v>
      </c>
      <c r="D79" s="32"/>
      <c r="E79" s="32"/>
      <c r="F79" s="345" t="str">
        <f>F7</f>
        <v>02 - Zateplenie strešného plášťa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Krásna Ves, parcela č. 155</v>
      </c>
      <c r="G81" s="32"/>
      <c r="H81" s="32"/>
      <c r="I81" s="32"/>
      <c r="J81" s="32"/>
      <c r="K81" s="28" t="s">
        <v>20</v>
      </c>
      <c r="L81" s="32"/>
      <c r="M81" s="367">
        <f>IF(O9="","",O9)</f>
        <v>44132</v>
      </c>
      <c r="N81" s="367"/>
      <c r="O81" s="367"/>
      <c r="P81" s="36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Krásna Ves</v>
      </c>
      <c r="G83" s="32"/>
      <c r="H83" s="32"/>
      <c r="I83" s="32"/>
      <c r="J83" s="32"/>
      <c r="K83" s="28" t="s">
        <v>27</v>
      </c>
      <c r="L83" s="32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00"/>
      <c r="I86" s="100"/>
      <c r="J86" s="100"/>
      <c r="K86" s="100"/>
      <c r="L86" s="100"/>
      <c r="M86" s="100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105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52">
        <f>N118</f>
        <v>0</v>
      </c>
      <c r="O88" s="374"/>
      <c r="P88" s="374"/>
      <c r="Q88" s="374"/>
      <c r="R88" s="33"/>
      <c r="AU88" s="18" t="s">
        <v>106</v>
      </c>
    </row>
    <row r="89" spans="2:47" s="6" customFormat="1" ht="24.95" customHeight="1">
      <c r="B89" s="109"/>
      <c r="C89" s="110"/>
      <c r="D89" s="111" t="s">
        <v>107</v>
      </c>
      <c r="E89" s="110"/>
      <c r="F89" s="110"/>
      <c r="G89" s="110"/>
      <c r="H89" s="110"/>
      <c r="I89" s="110"/>
      <c r="J89" s="110"/>
      <c r="K89" s="110"/>
      <c r="L89" s="110"/>
      <c r="M89" s="110"/>
      <c r="N89" s="375">
        <f>N119</f>
        <v>0</v>
      </c>
      <c r="O89" s="376"/>
      <c r="P89" s="376"/>
      <c r="Q89" s="376"/>
      <c r="R89" s="112"/>
    </row>
    <row r="90" spans="2:47" s="7" customFormat="1" ht="19.899999999999999" customHeight="1">
      <c r="B90" s="113"/>
      <c r="C90" s="114"/>
      <c r="D90" s="115" t="s">
        <v>337</v>
      </c>
      <c r="E90" s="114"/>
      <c r="F90" s="114"/>
      <c r="G90" s="114"/>
      <c r="H90" s="114"/>
      <c r="I90" s="114"/>
      <c r="J90" s="114"/>
      <c r="K90" s="114"/>
      <c r="L90" s="114"/>
      <c r="M90" s="114"/>
      <c r="N90" s="377">
        <f>N120</f>
        <v>0</v>
      </c>
      <c r="O90" s="378"/>
      <c r="P90" s="378"/>
      <c r="Q90" s="378"/>
      <c r="R90" s="116"/>
    </row>
    <row r="91" spans="2:47" s="7" customFormat="1" ht="19.899999999999999" customHeight="1">
      <c r="B91" s="113"/>
      <c r="C91" s="114"/>
      <c r="D91" s="115" t="s">
        <v>109</v>
      </c>
      <c r="E91" s="114"/>
      <c r="F91" s="114"/>
      <c r="G91" s="114"/>
      <c r="H91" s="114"/>
      <c r="I91" s="114"/>
      <c r="J91" s="114"/>
      <c r="K91" s="114"/>
      <c r="L91" s="114"/>
      <c r="M91" s="114"/>
      <c r="N91" s="377">
        <f>N122</f>
        <v>0</v>
      </c>
      <c r="O91" s="378"/>
      <c r="P91" s="378"/>
      <c r="Q91" s="378"/>
      <c r="R91" s="116"/>
    </row>
    <row r="92" spans="2:47" s="6" customFormat="1" ht="24.95" customHeight="1">
      <c r="B92" s="109"/>
      <c r="C92" s="110"/>
      <c r="D92" s="111" t="s">
        <v>111</v>
      </c>
      <c r="E92" s="110"/>
      <c r="F92" s="110"/>
      <c r="G92" s="110"/>
      <c r="H92" s="110"/>
      <c r="I92" s="110"/>
      <c r="J92" s="110"/>
      <c r="K92" s="110"/>
      <c r="L92" s="110"/>
      <c r="M92" s="110"/>
      <c r="N92" s="375">
        <f>N131</f>
        <v>0</v>
      </c>
      <c r="O92" s="376"/>
      <c r="P92" s="376"/>
      <c r="Q92" s="376"/>
      <c r="R92" s="112"/>
    </row>
    <row r="93" spans="2:47" s="7" customFormat="1" ht="19.899999999999999" customHeight="1">
      <c r="B93" s="113"/>
      <c r="C93" s="114"/>
      <c r="D93" s="115" t="s">
        <v>338</v>
      </c>
      <c r="E93" s="114"/>
      <c r="F93" s="114"/>
      <c r="G93" s="114"/>
      <c r="H93" s="114"/>
      <c r="I93" s="114"/>
      <c r="J93" s="114"/>
      <c r="K93" s="114"/>
      <c r="L93" s="114"/>
      <c r="M93" s="114"/>
      <c r="N93" s="377">
        <f>N132</f>
        <v>0</v>
      </c>
      <c r="O93" s="378"/>
      <c r="P93" s="378"/>
      <c r="Q93" s="378"/>
      <c r="R93" s="116"/>
    </row>
    <row r="94" spans="2:47" s="7" customFormat="1" ht="19.899999999999999" customHeight="1">
      <c r="B94" s="113"/>
      <c r="C94" s="114"/>
      <c r="D94" s="115" t="s">
        <v>113</v>
      </c>
      <c r="E94" s="114"/>
      <c r="F94" s="114"/>
      <c r="G94" s="114"/>
      <c r="H94" s="114"/>
      <c r="I94" s="114"/>
      <c r="J94" s="114"/>
      <c r="K94" s="114"/>
      <c r="L94" s="114"/>
      <c r="M94" s="114"/>
      <c r="N94" s="377">
        <f>N139</f>
        <v>0</v>
      </c>
      <c r="O94" s="378"/>
      <c r="P94" s="378"/>
      <c r="Q94" s="378"/>
      <c r="R94" s="116"/>
    </row>
    <row r="95" spans="2:47" s="7" customFormat="1" ht="19.899999999999999" customHeight="1">
      <c r="B95" s="113"/>
      <c r="C95" s="114"/>
      <c r="D95" s="115" t="s">
        <v>114</v>
      </c>
      <c r="E95" s="114"/>
      <c r="F95" s="114"/>
      <c r="G95" s="114"/>
      <c r="H95" s="114"/>
      <c r="I95" s="114"/>
      <c r="J95" s="114"/>
      <c r="K95" s="114"/>
      <c r="L95" s="114"/>
      <c r="M95" s="114"/>
      <c r="N95" s="377">
        <f>N153</f>
        <v>0</v>
      </c>
      <c r="O95" s="378"/>
      <c r="P95" s="378"/>
      <c r="Q95" s="378"/>
      <c r="R95" s="116"/>
    </row>
    <row r="96" spans="2:47" s="7" customFormat="1" ht="19.899999999999999" customHeight="1">
      <c r="B96" s="113"/>
      <c r="C96" s="114"/>
      <c r="D96" s="115" t="s">
        <v>115</v>
      </c>
      <c r="E96" s="114"/>
      <c r="F96" s="114"/>
      <c r="G96" s="114"/>
      <c r="H96" s="114"/>
      <c r="I96" s="114"/>
      <c r="J96" s="114"/>
      <c r="K96" s="114"/>
      <c r="L96" s="114"/>
      <c r="M96" s="114"/>
      <c r="N96" s="377">
        <f>N160</f>
        <v>0</v>
      </c>
      <c r="O96" s="378"/>
      <c r="P96" s="378"/>
      <c r="Q96" s="378"/>
      <c r="R96" s="116"/>
    </row>
    <row r="97" spans="2:21" s="7" customFormat="1" ht="19.899999999999999" customHeight="1">
      <c r="B97" s="113"/>
      <c r="C97" s="114"/>
      <c r="D97" s="115" t="s">
        <v>118</v>
      </c>
      <c r="E97" s="114"/>
      <c r="F97" s="114"/>
      <c r="G97" s="114"/>
      <c r="H97" s="114"/>
      <c r="I97" s="114"/>
      <c r="J97" s="114"/>
      <c r="K97" s="114"/>
      <c r="L97" s="114"/>
      <c r="M97" s="114"/>
      <c r="N97" s="377">
        <f>N175</f>
        <v>0</v>
      </c>
      <c r="O97" s="378"/>
      <c r="P97" s="378"/>
      <c r="Q97" s="378"/>
      <c r="R97" s="116"/>
    </row>
    <row r="98" spans="2:21" s="1" customFormat="1" ht="21.75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108" t="s">
        <v>120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74">
        <v>0</v>
      </c>
      <c r="O99" s="379"/>
      <c r="P99" s="379"/>
      <c r="Q99" s="379"/>
      <c r="R99" s="33"/>
      <c r="T99" s="117"/>
      <c r="U99" s="118" t="s">
        <v>37</v>
      </c>
    </row>
    <row r="100" spans="2:21" s="1" customFormat="1" ht="18" customHeight="1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</row>
    <row r="101" spans="2:21" s="1" customFormat="1" ht="29.25" customHeight="1">
      <c r="B101" s="31"/>
      <c r="C101" s="99" t="s">
        <v>91</v>
      </c>
      <c r="D101" s="100"/>
      <c r="E101" s="100"/>
      <c r="F101" s="100"/>
      <c r="G101" s="100"/>
      <c r="H101" s="100"/>
      <c r="I101" s="100"/>
      <c r="J101" s="100"/>
      <c r="K101" s="100"/>
      <c r="L101" s="348">
        <f>ROUND(SUM(N88+N99),2)</f>
        <v>0</v>
      </c>
      <c r="M101" s="348"/>
      <c r="N101" s="348"/>
      <c r="O101" s="348"/>
      <c r="P101" s="348"/>
      <c r="Q101" s="348"/>
      <c r="R101" s="33"/>
    </row>
    <row r="102" spans="2:21" s="1" customFormat="1" ht="6.95" customHeight="1"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7"/>
    </row>
    <row r="106" spans="2:21" s="1" customFormat="1" ht="6.95" customHeight="1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60"/>
    </row>
    <row r="107" spans="2:21" s="1" customFormat="1" ht="36.950000000000003" customHeight="1">
      <c r="B107" s="31"/>
      <c r="C107" s="343" t="s">
        <v>121</v>
      </c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3"/>
    </row>
    <row r="108" spans="2:21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1" s="1" customFormat="1" ht="30" customHeight="1">
      <c r="B109" s="31"/>
      <c r="C109" s="28" t="s">
        <v>14</v>
      </c>
      <c r="D109" s="32"/>
      <c r="E109" s="32"/>
      <c r="F109" s="364" t="str">
        <f>F6</f>
        <v>Zníženie energetickej náročnosti obecného úradu v obci Krásna Ves</v>
      </c>
      <c r="G109" s="365"/>
      <c r="H109" s="365"/>
      <c r="I109" s="365"/>
      <c r="J109" s="365"/>
      <c r="K109" s="365"/>
      <c r="L109" s="365"/>
      <c r="M109" s="365"/>
      <c r="N109" s="365"/>
      <c r="O109" s="365"/>
      <c r="P109" s="365"/>
      <c r="Q109" s="32"/>
      <c r="R109" s="33"/>
    </row>
    <row r="110" spans="2:21" s="1" customFormat="1" ht="36.950000000000003" customHeight="1">
      <c r="B110" s="31"/>
      <c r="C110" s="65" t="s">
        <v>98</v>
      </c>
      <c r="D110" s="32"/>
      <c r="E110" s="32"/>
      <c r="F110" s="345" t="str">
        <f>F7</f>
        <v>02 - Zateplenie strešného plášťa</v>
      </c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8" customHeight="1">
      <c r="B112" s="31"/>
      <c r="C112" s="28" t="s">
        <v>18</v>
      </c>
      <c r="D112" s="32"/>
      <c r="E112" s="32"/>
      <c r="F112" s="26" t="str">
        <f>F9</f>
        <v>Krásna Ves, parcela č. 155</v>
      </c>
      <c r="G112" s="32"/>
      <c r="H112" s="32"/>
      <c r="I112" s="32"/>
      <c r="J112" s="32"/>
      <c r="K112" s="28" t="s">
        <v>20</v>
      </c>
      <c r="L112" s="32"/>
      <c r="M112" s="367">
        <f>IF(O9="","",O9)</f>
        <v>44132</v>
      </c>
      <c r="N112" s="367"/>
      <c r="O112" s="367"/>
      <c r="P112" s="367"/>
      <c r="Q112" s="32"/>
      <c r="R112" s="33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15">
      <c r="B114" s="31"/>
      <c r="C114" s="28" t="s">
        <v>21</v>
      </c>
      <c r="D114" s="32"/>
      <c r="E114" s="32"/>
      <c r="F114" s="26" t="str">
        <f>E12</f>
        <v>Obec Krásna Ves</v>
      </c>
      <c r="G114" s="32"/>
      <c r="H114" s="32"/>
      <c r="I114" s="32"/>
      <c r="J114" s="32"/>
      <c r="K114" s="28" t="s">
        <v>27</v>
      </c>
      <c r="L114" s="32"/>
      <c r="M114" s="327" t="str">
        <f>E18</f>
        <v xml:space="preserve">FK Real s.r.o. </v>
      </c>
      <c r="N114" s="327"/>
      <c r="O114" s="327"/>
      <c r="P114" s="327"/>
      <c r="Q114" s="327"/>
      <c r="R114" s="33"/>
    </row>
    <row r="115" spans="2:65" s="1" customFormat="1" ht="14.45" customHeight="1">
      <c r="B115" s="31"/>
      <c r="C115" s="28" t="s">
        <v>25</v>
      </c>
      <c r="D115" s="32"/>
      <c r="E115" s="32"/>
      <c r="F115" s="26" t="str">
        <f>IF(E15="","",E15)</f>
        <v xml:space="preserve"> </v>
      </c>
      <c r="G115" s="32"/>
      <c r="H115" s="32"/>
      <c r="I115" s="32"/>
      <c r="J115" s="32"/>
      <c r="K115" s="28" t="s">
        <v>32</v>
      </c>
      <c r="L115" s="32"/>
      <c r="M115" s="327" t="str">
        <f>E21</f>
        <v xml:space="preserve"> </v>
      </c>
      <c r="N115" s="327"/>
      <c r="O115" s="327"/>
      <c r="P115" s="327"/>
      <c r="Q115" s="327"/>
      <c r="R115" s="33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8" customFormat="1" ht="29.25" customHeight="1">
      <c r="B117" s="119"/>
      <c r="C117" s="120" t="s">
        <v>122</v>
      </c>
      <c r="D117" s="121" t="s">
        <v>123</v>
      </c>
      <c r="E117" s="121" t="s">
        <v>55</v>
      </c>
      <c r="F117" s="380" t="s">
        <v>124</v>
      </c>
      <c r="G117" s="380"/>
      <c r="H117" s="380"/>
      <c r="I117" s="380"/>
      <c r="J117" s="121" t="s">
        <v>125</v>
      </c>
      <c r="K117" s="121" t="s">
        <v>126</v>
      </c>
      <c r="L117" s="380" t="s">
        <v>127</v>
      </c>
      <c r="M117" s="380"/>
      <c r="N117" s="380" t="s">
        <v>104</v>
      </c>
      <c r="O117" s="380"/>
      <c r="P117" s="380"/>
      <c r="Q117" s="381"/>
      <c r="R117" s="122"/>
      <c r="T117" s="72" t="s">
        <v>128</v>
      </c>
      <c r="U117" s="73" t="s">
        <v>37</v>
      </c>
      <c r="V117" s="73" t="s">
        <v>129</v>
      </c>
      <c r="W117" s="73" t="s">
        <v>130</v>
      </c>
      <c r="X117" s="73" t="s">
        <v>131</v>
      </c>
      <c r="Y117" s="73" t="s">
        <v>132</v>
      </c>
      <c r="Z117" s="73" t="s">
        <v>133</v>
      </c>
      <c r="AA117" s="74" t="s">
        <v>134</v>
      </c>
    </row>
    <row r="118" spans="2:65" s="1" customFormat="1" ht="29.25" customHeight="1">
      <c r="B118" s="31"/>
      <c r="C118" s="76" t="s">
        <v>100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85"/>
      <c r="O118" s="386"/>
      <c r="P118" s="386"/>
      <c r="Q118" s="386"/>
      <c r="R118" s="33"/>
      <c r="T118" s="75"/>
      <c r="U118" s="47"/>
      <c r="V118" s="47"/>
      <c r="W118" s="123">
        <f>W119+W131</f>
        <v>652.45305659999997</v>
      </c>
      <c r="X118" s="47"/>
      <c r="Y118" s="123">
        <f>Y119+Y131</f>
        <v>12.665787409999998</v>
      </c>
      <c r="Z118" s="47"/>
      <c r="AA118" s="124">
        <f>AA119+AA131</f>
        <v>2.3029797400000001</v>
      </c>
      <c r="AT118" s="18" t="s">
        <v>72</v>
      </c>
      <c r="AU118" s="18" t="s">
        <v>106</v>
      </c>
      <c r="BK118" s="125">
        <f>BK119+BK131</f>
        <v>0</v>
      </c>
    </row>
    <row r="119" spans="2:65" s="9" customFormat="1" ht="37.35" customHeight="1">
      <c r="B119" s="126"/>
      <c r="C119" s="127"/>
      <c r="D119" s="128" t="s">
        <v>107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387"/>
      <c r="O119" s="388"/>
      <c r="P119" s="388"/>
      <c r="Q119" s="388"/>
      <c r="R119" s="129"/>
      <c r="T119" s="130"/>
      <c r="U119" s="127"/>
      <c r="V119" s="127"/>
      <c r="W119" s="131">
        <f>W120+W122</f>
        <v>17.482946979999998</v>
      </c>
      <c r="X119" s="127"/>
      <c r="Y119" s="131">
        <f>Y120+Y122</f>
        <v>1.8373842600000001</v>
      </c>
      <c r="Z119" s="127"/>
      <c r="AA119" s="132">
        <f>AA120+AA122</f>
        <v>1.216585</v>
      </c>
      <c r="AR119" s="133" t="s">
        <v>80</v>
      </c>
      <c r="AT119" s="134" t="s">
        <v>72</v>
      </c>
      <c r="AU119" s="134" t="s">
        <v>73</v>
      </c>
      <c r="AY119" s="133" t="s">
        <v>135</v>
      </c>
      <c r="BK119" s="135">
        <f>BK120+BK122</f>
        <v>0</v>
      </c>
    </row>
    <row r="120" spans="2:65" s="9" customFormat="1" ht="19.899999999999999" customHeight="1">
      <c r="B120" s="126"/>
      <c r="C120" s="127"/>
      <c r="D120" s="136" t="s">
        <v>337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389"/>
      <c r="O120" s="390"/>
      <c r="P120" s="390"/>
      <c r="Q120" s="390"/>
      <c r="R120" s="129"/>
      <c r="T120" s="130"/>
      <c r="U120" s="127"/>
      <c r="V120" s="127"/>
      <c r="W120" s="131">
        <f>W121</f>
        <v>4.4754139799999999</v>
      </c>
      <c r="X120" s="127"/>
      <c r="Y120" s="131">
        <f>Y121</f>
        <v>1.8373842600000001</v>
      </c>
      <c r="Z120" s="127"/>
      <c r="AA120" s="132">
        <f>AA121</f>
        <v>0</v>
      </c>
      <c r="AR120" s="133" t="s">
        <v>80</v>
      </c>
      <c r="AT120" s="134" t="s">
        <v>72</v>
      </c>
      <c r="AU120" s="134" t="s">
        <v>80</v>
      </c>
      <c r="AY120" s="133" t="s">
        <v>135</v>
      </c>
      <c r="BK120" s="135">
        <f>BK121</f>
        <v>0</v>
      </c>
    </row>
    <row r="121" spans="2:65" s="1" customFormat="1" ht="38.25" customHeight="1">
      <c r="B121" s="137"/>
      <c r="C121" s="138" t="s">
        <v>80</v>
      </c>
      <c r="D121" s="138" t="s">
        <v>136</v>
      </c>
      <c r="E121" s="139" t="s">
        <v>339</v>
      </c>
      <c r="F121" s="382" t="s">
        <v>340</v>
      </c>
      <c r="G121" s="382"/>
      <c r="H121" s="382"/>
      <c r="I121" s="382"/>
      <c r="J121" s="140" t="s">
        <v>295</v>
      </c>
      <c r="K121" s="141">
        <v>1.9770000000000001</v>
      </c>
      <c r="L121" s="362"/>
      <c r="M121" s="362"/>
      <c r="N121" s="362"/>
      <c r="O121" s="362"/>
      <c r="P121" s="362"/>
      <c r="Q121" s="362"/>
      <c r="R121" s="142"/>
      <c r="T121" s="143" t="s">
        <v>5</v>
      </c>
      <c r="U121" s="40" t="s">
        <v>40</v>
      </c>
      <c r="V121" s="144">
        <v>2.2637399999999999</v>
      </c>
      <c r="W121" s="144">
        <f>V121*K121</f>
        <v>4.4754139799999999</v>
      </c>
      <c r="X121" s="144">
        <v>0.92937999999999998</v>
      </c>
      <c r="Y121" s="144">
        <f>X121*K121</f>
        <v>1.8373842600000001</v>
      </c>
      <c r="Z121" s="144">
        <v>0</v>
      </c>
      <c r="AA121" s="145">
        <f>Z121*K121</f>
        <v>0</v>
      </c>
      <c r="AE121" s="362">
        <v>188.10900000000001</v>
      </c>
      <c r="AF121" s="362"/>
      <c r="AG121" s="1">
        <v>1.1415999999999999</v>
      </c>
      <c r="AR121" s="18" t="s">
        <v>140</v>
      </c>
      <c r="AT121" s="18" t="s">
        <v>136</v>
      </c>
      <c r="AU121" s="18" t="s">
        <v>141</v>
      </c>
      <c r="AY121" s="18" t="s">
        <v>135</v>
      </c>
      <c r="BE121" s="146">
        <f>IF(U121="základná",N121,0)</f>
        <v>0</v>
      </c>
      <c r="BF121" s="146">
        <f>IF(U121="znížená",N121,0)</f>
        <v>0</v>
      </c>
      <c r="BG121" s="146">
        <f>IF(U121="zákl. prenesená",N121,0)</f>
        <v>0</v>
      </c>
      <c r="BH121" s="146">
        <f>IF(U121="zníž. prenesená",N121,0)</f>
        <v>0</v>
      </c>
      <c r="BI121" s="146">
        <f>IF(U121="nulová",N121,0)</f>
        <v>0</v>
      </c>
      <c r="BJ121" s="18" t="s">
        <v>141</v>
      </c>
      <c r="BK121" s="147">
        <f>ROUND(L121*K121,3)</f>
        <v>0</v>
      </c>
      <c r="BL121" s="18" t="s">
        <v>140</v>
      </c>
      <c r="BM121" s="18" t="s">
        <v>341</v>
      </c>
    </row>
    <row r="122" spans="2:65" s="9" customFormat="1" ht="29.85" customHeight="1">
      <c r="B122" s="126"/>
      <c r="C122" s="127"/>
      <c r="D122" s="136" t="s">
        <v>109</v>
      </c>
      <c r="E122" s="136"/>
      <c r="F122" s="136"/>
      <c r="G122" s="136"/>
      <c r="H122" s="136"/>
      <c r="I122" s="136"/>
      <c r="J122" s="136"/>
      <c r="K122" s="136"/>
      <c r="L122" s="136"/>
      <c r="M122" s="136"/>
      <c r="N122" s="391"/>
      <c r="O122" s="392"/>
      <c r="P122" s="392"/>
      <c r="Q122" s="392"/>
      <c r="R122" s="129"/>
      <c r="T122" s="130"/>
      <c r="U122" s="127"/>
      <c r="V122" s="127"/>
      <c r="W122" s="131">
        <f>SUM(W123:W130)</f>
        <v>13.007532999999999</v>
      </c>
      <c r="X122" s="127"/>
      <c r="Y122" s="131">
        <f>SUM(Y123:Y130)</f>
        <v>0</v>
      </c>
      <c r="Z122" s="127"/>
      <c r="AA122" s="132">
        <f>SUM(AA123:AA130)</f>
        <v>1.216585</v>
      </c>
      <c r="AE122" s="136"/>
      <c r="AF122" s="136"/>
      <c r="AG122" s="1">
        <v>1.1415999999999999</v>
      </c>
      <c r="AR122" s="133" t="s">
        <v>80</v>
      </c>
      <c r="AT122" s="134" t="s">
        <v>72</v>
      </c>
      <c r="AU122" s="134" t="s">
        <v>80</v>
      </c>
      <c r="AY122" s="133" t="s">
        <v>135</v>
      </c>
      <c r="BK122" s="135">
        <f>SUM(BK123:BK130)</f>
        <v>0</v>
      </c>
    </row>
    <row r="123" spans="2:65" s="1" customFormat="1" ht="38.25" customHeight="1">
      <c r="B123" s="137"/>
      <c r="C123" s="138" t="s">
        <v>141</v>
      </c>
      <c r="D123" s="138" t="s">
        <v>136</v>
      </c>
      <c r="E123" s="139" t="s">
        <v>342</v>
      </c>
      <c r="F123" s="382" t="s">
        <v>343</v>
      </c>
      <c r="G123" s="382"/>
      <c r="H123" s="382"/>
      <c r="I123" s="382"/>
      <c r="J123" s="140" t="s">
        <v>295</v>
      </c>
      <c r="K123" s="141">
        <v>0.745</v>
      </c>
      <c r="L123" s="362"/>
      <c r="M123" s="362"/>
      <c r="N123" s="362"/>
      <c r="O123" s="362"/>
      <c r="P123" s="362"/>
      <c r="Q123" s="362"/>
      <c r="R123" s="142"/>
      <c r="T123" s="143" t="s">
        <v>5</v>
      </c>
      <c r="U123" s="40" t="s">
        <v>40</v>
      </c>
      <c r="V123" s="144">
        <v>2.464</v>
      </c>
      <c r="W123" s="144">
        <f t="shared" ref="W123:W130" si="0">V123*K123</f>
        <v>1.83568</v>
      </c>
      <c r="X123" s="144">
        <v>0</v>
      </c>
      <c r="Y123" s="144">
        <f t="shared" ref="Y123:Y130" si="1">X123*K123</f>
        <v>0</v>
      </c>
      <c r="Z123" s="144">
        <v>1.633</v>
      </c>
      <c r="AA123" s="145">
        <f t="shared" ref="AA123:AA130" si="2">Z123*K123</f>
        <v>1.216585</v>
      </c>
      <c r="AE123" s="362">
        <v>27.245000000000001</v>
      </c>
      <c r="AF123" s="362"/>
      <c r="AG123" s="1">
        <v>1.1415999999999999</v>
      </c>
      <c r="AR123" s="18" t="s">
        <v>140</v>
      </c>
      <c r="AT123" s="18" t="s">
        <v>136</v>
      </c>
      <c r="AU123" s="18" t="s">
        <v>141</v>
      </c>
      <c r="AY123" s="18" t="s">
        <v>135</v>
      </c>
      <c r="BE123" s="146">
        <f t="shared" ref="BE123:BE130" si="3">IF(U123="základná",N123,0)</f>
        <v>0</v>
      </c>
      <c r="BF123" s="146">
        <f t="shared" ref="BF123:BF130" si="4">IF(U123="znížená",N123,0)</f>
        <v>0</v>
      </c>
      <c r="BG123" s="146">
        <f t="shared" ref="BG123:BG130" si="5">IF(U123="zákl. prenesená",N123,0)</f>
        <v>0</v>
      </c>
      <c r="BH123" s="146">
        <f t="shared" ref="BH123:BH130" si="6">IF(U123="zníž. prenesená",N123,0)</f>
        <v>0</v>
      </c>
      <c r="BI123" s="146">
        <f t="shared" ref="BI123:BI130" si="7">IF(U123="nulová",N123,0)</f>
        <v>0</v>
      </c>
      <c r="BJ123" s="18" t="s">
        <v>141</v>
      </c>
      <c r="BK123" s="147">
        <f t="shared" ref="BK123:BK130" si="8">ROUND(L123*K123,3)</f>
        <v>0</v>
      </c>
      <c r="BL123" s="18" t="s">
        <v>140</v>
      </c>
      <c r="BM123" s="18" t="s">
        <v>344</v>
      </c>
    </row>
    <row r="124" spans="2:65" s="1" customFormat="1" ht="38.25" customHeight="1">
      <c r="B124" s="137"/>
      <c r="C124" s="138" t="s">
        <v>146</v>
      </c>
      <c r="D124" s="138" t="s">
        <v>136</v>
      </c>
      <c r="E124" s="139" t="s">
        <v>208</v>
      </c>
      <c r="F124" s="382" t="s">
        <v>209</v>
      </c>
      <c r="G124" s="382"/>
      <c r="H124" s="382"/>
      <c r="I124" s="382"/>
      <c r="J124" s="140" t="s">
        <v>210</v>
      </c>
      <c r="K124" s="141">
        <v>2.3029999999999999</v>
      </c>
      <c r="L124" s="362"/>
      <c r="M124" s="362"/>
      <c r="N124" s="362"/>
      <c r="O124" s="362"/>
      <c r="P124" s="362"/>
      <c r="Q124" s="362"/>
      <c r="R124" s="142"/>
      <c r="T124" s="143" t="s">
        <v>5</v>
      </c>
      <c r="U124" s="40" t="s">
        <v>40</v>
      </c>
      <c r="V124" s="144">
        <v>0.88200000000000001</v>
      </c>
      <c r="W124" s="144">
        <f t="shared" si="0"/>
        <v>2.0312459999999999</v>
      </c>
      <c r="X124" s="144">
        <v>0</v>
      </c>
      <c r="Y124" s="144">
        <f t="shared" si="1"/>
        <v>0</v>
      </c>
      <c r="Z124" s="144">
        <v>0</v>
      </c>
      <c r="AA124" s="145">
        <f t="shared" si="2"/>
        <v>0</v>
      </c>
      <c r="AE124" s="362">
        <v>8.3640000000000008</v>
      </c>
      <c r="AF124" s="362"/>
      <c r="AG124" s="1">
        <v>1.1415999999999999</v>
      </c>
      <c r="AR124" s="18" t="s">
        <v>140</v>
      </c>
      <c r="AT124" s="18" t="s">
        <v>136</v>
      </c>
      <c r="AU124" s="18" t="s">
        <v>141</v>
      </c>
      <c r="AY124" s="18" t="s">
        <v>135</v>
      </c>
      <c r="BE124" s="146">
        <f t="shared" si="3"/>
        <v>0</v>
      </c>
      <c r="BF124" s="146">
        <f t="shared" si="4"/>
        <v>0</v>
      </c>
      <c r="BG124" s="146">
        <f t="shared" si="5"/>
        <v>0</v>
      </c>
      <c r="BH124" s="146">
        <f t="shared" si="6"/>
        <v>0</v>
      </c>
      <c r="BI124" s="146">
        <f t="shared" si="7"/>
        <v>0</v>
      </c>
      <c r="BJ124" s="18" t="s">
        <v>141</v>
      </c>
      <c r="BK124" s="147">
        <f t="shared" si="8"/>
        <v>0</v>
      </c>
      <c r="BL124" s="18" t="s">
        <v>140</v>
      </c>
      <c r="BM124" s="18" t="s">
        <v>345</v>
      </c>
    </row>
    <row r="125" spans="2:65" s="1" customFormat="1" ht="25.5" customHeight="1">
      <c r="B125" s="137"/>
      <c r="C125" s="138" t="s">
        <v>140</v>
      </c>
      <c r="D125" s="138" t="s">
        <v>136</v>
      </c>
      <c r="E125" s="139" t="s">
        <v>213</v>
      </c>
      <c r="F125" s="382" t="s">
        <v>214</v>
      </c>
      <c r="G125" s="382"/>
      <c r="H125" s="382"/>
      <c r="I125" s="382"/>
      <c r="J125" s="140" t="s">
        <v>210</v>
      </c>
      <c r="K125" s="141">
        <v>2.3029999999999999</v>
      </c>
      <c r="L125" s="362"/>
      <c r="M125" s="362"/>
      <c r="N125" s="362"/>
      <c r="O125" s="362"/>
      <c r="P125" s="362"/>
      <c r="Q125" s="362"/>
      <c r="R125" s="142"/>
      <c r="T125" s="143" t="s">
        <v>5</v>
      </c>
      <c r="U125" s="40" t="s">
        <v>40</v>
      </c>
      <c r="V125" s="144">
        <v>0.61799999999999999</v>
      </c>
      <c r="W125" s="144">
        <f t="shared" si="0"/>
        <v>1.423254</v>
      </c>
      <c r="X125" s="144">
        <v>0</v>
      </c>
      <c r="Y125" s="144">
        <f t="shared" si="1"/>
        <v>0</v>
      </c>
      <c r="Z125" s="144">
        <v>0</v>
      </c>
      <c r="AA125" s="145">
        <f t="shared" si="2"/>
        <v>0</v>
      </c>
      <c r="AE125" s="362">
        <v>5.8579999999999997</v>
      </c>
      <c r="AF125" s="362"/>
      <c r="AG125" s="1">
        <v>1.1415999999999999</v>
      </c>
      <c r="AR125" s="18" t="s">
        <v>140</v>
      </c>
      <c r="AT125" s="18" t="s">
        <v>136</v>
      </c>
      <c r="AU125" s="18" t="s">
        <v>141</v>
      </c>
      <c r="AY125" s="18" t="s">
        <v>135</v>
      </c>
      <c r="BE125" s="146">
        <f t="shared" si="3"/>
        <v>0</v>
      </c>
      <c r="BF125" s="146">
        <f t="shared" si="4"/>
        <v>0</v>
      </c>
      <c r="BG125" s="146">
        <f t="shared" si="5"/>
        <v>0</v>
      </c>
      <c r="BH125" s="146">
        <f t="shared" si="6"/>
        <v>0</v>
      </c>
      <c r="BI125" s="146">
        <f t="shared" si="7"/>
        <v>0</v>
      </c>
      <c r="BJ125" s="18" t="s">
        <v>141</v>
      </c>
      <c r="BK125" s="147">
        <f t="shared" si="8"/>
        <v>0</v>
      </c>
      <c r="BL125" s="18" t="s">
        <v>140</v>
      </c>
      <c r="BM125" s="18" t="s">
        <v>346</v>
      </c>
    </row>
    <row r="126" spans="2:65" s="1" customFormat="1" ht="25.5" customHeight="1">
      <c r="B126" s="137"/>
      <c r="C126" s="138" t="s">
        <v>153</v>
      </c>
      <c r="D126" s="138" t="s">
        <v>136</v>
      </c>
      <c r="E126" s="139" t="s">
        <v>216</v>
      </c>
      <c r="F126" s="382" t="s">
        <v>217</v>
      </c>
      <c r="G126" s="382"/>
      <c r="H126" s="382"/>
      <c r="I126" s="382"/>
      <c r="J126" s="140" t="s">
        <v>210</v>
      </c>
      <c r="K126" s="141">
        <v>2.3029999999999999</v>
      </c>
      <c r="L126" s="362"/>
      <c r="M126" s="362"/>
      <c r="N126" s="362"/>
      <c r="O126" s="362"/>
      <c r="P126" s="362"/>
      <c r="Q126" s="362"/>
      <c r="R126" s="142"/>
      <c r="T126" s="143" t="s">
        <v>5</v>
      </c>
      <c r="U126" s="40" t="s">
        <v>40</v>
      </c>
      <c r="V126" s="144">
        <v>0.59799999999999998</v>
      </c>
      <c r="W126" s="144">
        <f t="shared" si="0"/>
        <v>1.3771939999999998</v>
      </c>
      <c r="X126" s="144">
        <v>0</v>
      </c>
      <c r="Y126" s="144">
        <f t="shared" si="1"/>
        <v>0</v>
      </c>
      <c r="Z126" s="144">
        <v>0</v>
      </c>
      <c r="AA126" s="145">
        <f t="shared" si="2"/>
        <v>0</v>
      </c>
      <c r="AE126" s="362">
        <v>11.776</v>
      </c>
      <c r="AF126" s="362"/>
      <c r="AG126" s="1">
        <v>1.1415999999999999</v>
      </c>
      <c r="AR126" s="18" t="s">
        <v>140</v>
      </c>
      <c r="AT126" s="18" t="s">
        <v>136</v>
      </c>
      <c r="AU126" s="18" t="s">
        <v>141</v>
      </c>
      <c r="AY126" s="18" t="s">
        <v>135</v>
      </c>
      <c r="BE126" s="146">
        <f t="shared" si="3"/>
        <v>0</v>
      </c>
      <c r="BF126" s="146">
        <f t="shared" si="4"/>
        <v>0</v>
      </c>
      <c r="BG126" s="146">
        <f t="shared" si="5"/>
        <v>0</v>
      </c>
      <c r="BH126" s="146">
        <f t="shared" si="6"/>
        <v>0</v>
      </c>
      <c r="BI126" s="146">
        <f t="shared" si="7"/>
        <v>0</v>
      </c>
      <c r="BJ126" s="18" t="s">
        <v>141</v>
      </c>
      <c r="BK126" s="147">
        <f t="shared" si="8"/>
        <v>0</v>
      </c>
      <c r="BL126" s="18" t="s">
        <v>140</v>
      </c>
      <c r="BM126" s="18" t="s">
        <v>347</v>
      </c>
    </row>
    <row r="127" spans="2:65" s="1" customFormat="1" ht="25.5" customHeight="1">
      <c r="B127" s="137"/>
      <c r="C127" s="138" t="s">
        <v>157</v>
      </c>
      <c r="D127" s="138" t="s">
        <v>136</v>
      </c>
      <c r="E127" s="139" t="s">
        <v>220</v>
      </c>
      <c r="F127" s="382" t="s">
        <v>221</v>
      </c>
      <c r="G127" s="382"/>
      <c r="H127" s="382"/>
      <c r="I127" s="382"/>
      <c r="J127" s="140" t="s">
        <v>210</v>
      </c>
      <c r="K127" s="141">
        <v>20.727</v>
      </c>
      <c r="L127" s="362"/>
      <c r="M127" s="362"/>
      <c r="N127" s="362"/>
      <c r="O127" s="362"/>
      <c r="P127" s="362"/>
      <c r="Q127" s="362"/>
      <c r="R127" s="142"/>
      <c r="T127" s="143" t="s">
        <v>5</v>
      </c>
      <c r="U127" s="40" t="s">
        <v>40</v>
      </c>
      <c r="V127" s="144">
        <v>7.0000000000000001E-3</v>
      </c>
      <c r="W127" s="144">
        <f t="shared" si="0"/>
        <v>0.145089</v>
      </c>
      <c r="X127" s="144">
        <v>0</v>
      </c>
      <c r="Y127" s="144">
        <f t="shared" si="1"/>
        <v>0</v>
      </c>
      <c r="Z127" s="144">
        <v>0</v>
      </c>
      <c r="AA127" s="145">
        <f t="shared" si="2"/>
        <v>0</v>
      </c>
      <c r="AE127" s="362">
        <v>0.39400000000000002</v>
      </c>
      <c r="AF127" s="362"/>
      <c r="AG127" s="1">
        <v>1.1415999999999999</v>
      </c>
      <c r="AR127" s="18" t="s">
        <v>140</v>
      </c>
      <c r="AT127" s="18" t="s">
        <v>136</v>
      </c>
      <c r="AU127" s="18" t="s">
        <v>141</v>
      </c>
      <c r="AY127" s="18" t="s">
        <v>135</v>
      </c>
      <c r="BE127" s="146">
        <f t="shared" si="3"/>
        <v>0</v>
      </c>
      <c r="BF127" s="146">
        <f t="shared" si="4"/>
        <v>0</v>
      </c>
      <c r="BG127" s="146">
        <f t="shared" si="5"/>
        <v>0</v>
      </c>
      <c r="BH127" s="146">
        <f t="shared" si="6"/>
        <v>0</v>
      </c>
      <c r="BI127" s="146">
        <f t="shared" si="7"/>
        <v>0</v>
      </c>
      <c r="BJ127" s="18" t="s">
        <v>141</v>
      </c>
      <c r="BK127" s="147">
        <f t="shared" si="8"/>
        <v>0</v>
      </c>
      <c r="BL127" s="18" t="s">
        <v>140</v>
      </c>
      <c r="BM127" s="18" t="s">
        <v>348</v>
      </c>
    </row>
    <row r="128" spans="2:65" s="1" customFormat="1" ht="25.5" customHeight="1">
      <c r="B128" s="137"/>
      <c r="C128" s="138" t="s">
        <v>161</v>
      </c>
      <c r="D128" s="138" t="s">
        <v>136</v>
      </c>
      <c r="E128" s="139" t="s">
        <v>224</v>
      </c>
      <c r="F128" s="382" t="s">
        <v>225</v>
      </c>
      <c r="G128" s="382"/>
      <c r="H128" s="382"/>
      <c r="I128" s="382"/>
      <c r="J128" s="140" t="s">
        <v>210</v>
      </c>
      <c r="K128" s="141">
        <v>2.3029999999999999</v>
      </c>
      <c r="L128" s="362"/>
      <c r="M128" s="362"/>
      <c r="N128" s="362"/>
      <c r="O128" s="362"/>
      <c r="P128" s="362"/>
      <c r="Q128" s="362"/>
      <c r="R128" s="142"/>
      <c r="T128" s="143" t="s">
        <v>5</v>
      </c>
      <c r="U128" s="40" t="s">
        <v>40</v>
      </c>
      <c r="V128" s="144">
        <v>0.89</v>
      </c>
      <c r="W128" s="144">
        <f t="shared" si="0"/>
        <v>2.0496699999999999</v>
      </c>
      <c r="X128" s="144">
        <v>0</v>
      </c>
      <c r="Y128" s="144">
        <f t="shared" si="1"/>
        <v>0</v>
      </c>
      <c r="Z128" s="144">
        <v>0</v>
      </c>
      <c r="AA128" s="145">
        <f t="shared" si="2"/>
        <v>0</v>
      </c>
      <c r="AE128" s="362">
        <v>8.4390000000000001</v>
      </c>
      <c r="AF128" s="362"/>
      <c r="AG128" s="1">
        <v>1.1415999999999999</v>
      </c>
      <c r="AR128" s="18" t="s">
        <v>140</v>
      </c>
      <c r="AT128" s="18" t="s">
        <v>136</v>
      </c>
      <c r="AU128" s="18" t="s">
        <v>141</v>
      </c>
      <c r="AY128" s="18" t="s">
        <v>135</v>
      </c>
      <c r="BE128" s="146">
        <f t="shared" si="3"/>
        <v>0</v>
      </c>
      <c r="BF128" s="146">
        <f t="shared" si="4"/>
        <v>0</v>
      </c>
      <c r="BG128" s="146">
        <f t="shared" si="5"/>
        <v>0</v>
      </c>
      <c r="BH128" s="146">
        <f t="shared" si="6"/>
        <v>0</v>
      </c>
      <c r="BI128" s="146">
        <f t="shared" si="7"/>
        <v>0</v>
      </c>
      <c r="BJ128" s="18" t="s">
        <v>141</v>
      </c>
      <c r="BK128" s="147">
        <f t="shared" si="8"/>
        <v>0</v>
      </c>
      <c r="BL128" s="18" t="s">
        <v>140</v>
      </c>
      <c r="BM128" s="18" t="s">
        <v>349</v>
      </c>
    </row>
    <row r="129" spans="2:65" s="1" customFormat="1" ht="25.5" customHeight="1">
      <c r="B129" s="137"/>
      <c r="C129" s="138" t="s">
        <v>165</v>
      </c>
      <c r="D129" s="138" t="s">
        <v>136</v>
      </c>
      <c r="E129" s="139" t="s">
        <v>228</v>
      </c>
      <c r="F129" s="382" t="s">
        <v>229</v>
      </c>
      <c r="G129" s="382"/>
      <c r="H129" s="382"/>
      <c r="I129" s="382"/>
      <c r="J129" s="140" t="s">
        <v>210</v>
      </c>
      <c r="K129" s="141">
        <v>41.454000000000001</v>
      </c>
      <c r="L129" s="362"/>
      <c r="M129" s="362"/>
      <c r="N129" s="362"/>
      <c r="O129" s="362"/>
      <c r="P129" s="362"/>
      <c r="Q129" s="362"/>
      <c r="R129" s="142"/>
      <c r="T129" s="143" t="s">
        <v>5</v>
      </c>
      <c r="U129" s="40" t="s">
        <v>40</v>
      </c>
      <c r="V129" s="144">
        <v>0.1</v>
      </c>
      <c r="W129" s="144">
        <f t="shared" si="0"/>
        <v>4.1454000000000004</v>
      </c>
      <c r="X129" s="144">
        <v>0</v>
      </c>
      <c r="Y129" s="144">
        <f t="shared" si="1"/>
        <v>0</v>
      </c>
      <c r="Z129" s="144">
        <v>0</v>
      </c>
      <c r="AA129" s="145">
        <f t="shared" si="2"/>
        <v>0</v>
      </c>
      <c r="AE129" s="362">
        <v>0.94799999999999995</v>
      </c>
      <c r="AF129" s="362"/>
      <c r="AG129" s="1">
        <v>1.1415999999999999</v>
      </c>
      <c r="AR129" s="18" t="s">
        <v>140</v>
      </c>
      <c r="AT129" s="18" t="s">
        <v>136</v>
      </c>
      <c r="AU129" s="18" t="s">
        <v>141</v>
      </c>
      <c r="AY129" s="18" t="s">
        <v>135</v>
      </c>
      <c r="BE129" s="146">
        <f t="shared" si="3"/>
        <v>0</v>
      </c>
      <c r="BF129" s="146">
        <f t="shared" si="4"/>
        <v>0</v>
      </c>
      <c r="BG129" s="146">
        <f t="shared" si="5"/>
        <v>0</v>
      </c>
      <c r="BH129" s="146">
        <f t="shared" si="6"/>
        <v>0</v>
      </c>
      <c r="BI129" s="146">
        <f t="shared" si="7"/>
        <v>0</v>
      </c>
      <c r="BJ129" s="18" t="s">
        <v>141</v>
      </c>
      <c r="BK129" s="147">
        <f t="shared" si="8"/>
        <v>0</v>
      </c>
      <c r="BL129" s="18" t="s">
        <v>140</v>
      </c>
      <c r="BM129" s="18" t="s">
        <v>350</v>
      </c>
    </row>
    <row r="130" spans="2:65" s="1" customFormat="1" ht="16.5" customHeight="1">
      <c r="B130" s="137"/>
      <c r="C130" s="138" t="s">
        <v>169</v>
      </c>
      <c r="D130" s="138" t="s">
        <v>136</v>
      </c>
      <c r="E130" s="139" t="s">
        <v>232</v>
      </c>
      <c r="F130" s="382" t="s">
        <v>233</v>
      </c>
      <c r="G130" s="382"/>
      <c r="H130" s="382"/>
      <c r="I130" s="382"/>
      <c r="J130" s="140" t="s">
        <v>210</v>
      </c>
      <c r="K130" s="141">
        <v>2.3029999999999999</v>
      </c>
      <c r="L130" s="362"/>
      <c r="M130" s="362"/>
      <c r="N130" s="362"/>
      <c r="O130" s="362"/>
      <c r="P130" s="362"/>
      <c r="Q130" s="362"/>
      <c r="R130" s="142"/>
      <c r="T130" s="143" t="s">
        <v>5</v>
      </c>
      <c r="U130" s="40" t="s">
        <v>40</v>
      </c>
      <c r="V130" s="144">
        <v>0</v>
      </c>
      <c r="W130" s="144">
        <f t="shared" si="0"/>
        <v>0</v>
      </c>
      <c r="X130" s="144">
        <v>0</v>
      </c>
      <c r="Y130" s="144">
        <f t="shared" si="1"/>
        <v>0</v>
      </c>
      <c r="Z130" s="144">
        <v>0</v>
      </c>
      <c r="AA130" s="145">
        <f t="shared" si="2"/>
        <v>0</v>
      </c>
      <c r="AE130" s="362">
        <v>21.6</v>
      </c>
      <c r="AF130" s="362"/>
      <c r="AG130" s="1">
        <v>1.1415999999999999</v>
      </c>
      <c r="AR130" s="18" t="s">
        <v>140</v>
      </c>
      <c r="AT130" s="18" t="s">
        <v>136</v>
      </c>
      <c r="AU130" s="18" t="s">
        <v>141</v>
      </c>
      <c r="AY130" s="18" t="s">
        <v>135</v>
      </c>
      <c r="BE130" s="146">
        <f t="shared" si="3"/>
        <v>0</v>
      </c>
      <c r="BF130" s="146">
        <f t="shared" si="4"/>
        <v>0</v>
      </c>
      <c r="BG130" s="146">
        <f t="shared" si="5"/>
        <v>0</v>
      </c>
      <c r="BH130" s="146">
        <f t="shared" si="6"/>
        <v>0</v>
      </c>
      <c r="BI130" s="146">
        <f t="shared" si="7"/>
        <v>0</v>
      </c>
      <c r="BJ130" s="18" t="s">
        <v>141</v>
      </c>
      <c r="BK130" s="147">
        <f t="shared" si="8"/>
        <v>0</v>
      </c>
      <c r="BL130" s="18" t="s">
        <v>140</v>
      </c>
      <c r="BM130" s="18" t="s">
        <v>351</v>
      </c>
    </row>
    <row r="131" spans="2:65" s="9" customFormat="1" ht="37.35" customHeight="1">
      <c r="B131" s="126"/>
      <c r="C131" s="127"/>
      <c r="D131" s="128" t="s">
        <v>111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393"/>
      <c r="O131" s="394"/>
      <c r="P131" s="394"/>
      <c r="Q131" s="394"/>
      <c r="R131" s="129"/>
      <c r="T131" s="130"/>
      <c r="U131" s="127"/>
      <c r="V131" s="127"/>
      <c r="W131" s="131">
        <f>W132+W139+W153+W160+W175</f>
        <v>634.97010962000002</v>
      </c>
      <c r="X131" s="127"/>
      <c r="Y131" s="131">
        <f>Y132+Y139+Y153+Y160+Y175</f>
        <v>10.828403149999998</v>
      </c>
      <c r="Z131" s="127"/>
      <c r="AA131" s="132">
        <f>AA132+AA139+AA153+AA160+AA175</f>
        <v>1.08639474</v>
      </c>
      <c r="AE131" s="128"/>
      <c r="AF131" s="128"/>
      <c r="AG131" s="1">
        <v>1.1415999999999999</v>
      </c>
      <c r="AR131" s="133" t="s">
        <v>141</v>
      </c>
      <c r="AT131" s="134" t="s">
        <v>72</v>
      </c>
      <c r="AU131" s="134" t="s">
        <v>73</v>
      </c>
      <c r="AY131" s="133" t="s">
        <v>135</v>
      </c>
      <c r="BK131" s="135">
        <f>BK132+BK139+BK153+BK160+BK175</f>
        <v>0</v>
      </c>
    </row>
    <row r="132" spans="2:65" s="9" customFormat="1" ht="19.899999999999999" customHeight="1">
      <c r="B132" s="126"/>
      <c r="C132" s="127"/>
      <c r="D132" s="136" t="s">
        <v>338</v>
      </c>
      <c r="E132" s="136"/>
      <c r="F132" s="136"/>
      <c r="G132" s="136"/>
      <c r="H132" s="136"/>
      <c r="I132" s="136"/>
      <c r="J132" s="136"/>
      <c r="K132" s="136"/>
      <c r="L132" s="136"/>
      <c r="M132" s="136"/>
      <c r="N132" s="389"/>
      <c r="O132" s="390"/>
      <c r="P132" s="390"/>
      <c r="Q132" s="390"/>
      <c r="R132" s="129"/>
      <c r="T132" s="130"/>
      <c r="U132" s="127"/>
      <c r="V132" s="127"/>
      <c r="W132" s="131">
        <f>SUM(W133:W138)</f>
        <v>181.872614</v>
      </c>
      <c r="X132" s="127"/>
      <c r="Y132" s="131">
        <f>SUM(Y133:Y138)</f>
        <v>0.51874380999999992</v>
      </c>
      <c r="Z132" s="127"/>
      <c r="AA132" s="132">
        <f>SUM(AA133:AA138)</f>
        <v>0</v>
      </c>
      <c r="AE132" s="136"/>
      <c r="AF132" s="136"/>
      <c r="AG132" s="1">
        <v>1.1415999999999999</v>
      </c>
      <c r="AR132" s="133" t="s">
        <v>141</v>
      </c>
      <c r="AT132" s="134" t="s">
        <v>72</v>
      </c>
      <c r="AU132" s="134" t="s">
        <v>80</v>
      </c>
      <c r="AY132" s="133" t="s">
        <v>135</v>
      </c>
      <c r="BK132" s="135">
        <f>SUM(BK133:BK138)</f>
        <v>0</v>
      </c>
    </row>
    <row r="133" spans="2:65" s="1" customFormat="1" ht="25.5" customHeight="1">
      <c r="B133" s="137"/>
      <c r="C133" s="138" t="s">
        <v>173</v>
      </c>
      <c r="D133" s="138" t="s">
        <v>136</v>
      </c>
      <c r="E133" s="139" t="s">
        <v>352</v>
      </c>
      <c r="F133" s="382" t="s">
        <v>353</v>
      </c>
      <c r="G133" s="382"/>
      <c r="H133" s="382"/>
      <c r="I133" s="382"/>
      <c r="J133" s="140" t="s">
        <v>139</v>
      </c>
      <c r="K133" s="141">
        <v>571.95399999999995</v>
      </c>
      <c r="L133" s="362"/>
      <c r="M133" s="362"/>
      <c r="N133" s="362"/>
      <c r="O133" s="362"/>
      <c r="P133" s="362"/>
      <c r="Q133" s="362"/>
      <c r="R133" s="142"/>
      <c r="T133" s="143" t="s">
        <v>5</v>
      </c>
      <c r="U133" s="40" t="s">
        <v>40</v>
      </c>
      <c r="V133" s="144">
        <v>0.04</v>
      </c>
      <c r="W133" s="144">
        <f t="shared" ref="W133:W138" si="9">V133*K133</f>
        <v>22.878159999999998</v>
      </c>
      <c r="X133" s="144">
        <v>0</v>
      </c>
      <c r="Y133" s="144">
        <f t="shared" ref="Y133:Y138" si="10">X133*K133</f>
        <v>0</v>
      </c>
      <c r="Z133" s="144">
        <v>0</v>
      </c>
      <c r="AA133" s="145">
        <f t="shared" ref="AA133:AA138" si="11">Z133*K133</f>
        <v>0</v>
      </c>
      <c r="AE133" s="362">
        <v>0.68899999999999995</v>
      </c>
      <c r="AF133" s="362"/>
      <c r="AG133" s="1">
        <v>1.1415999999999999</v>
      </c>
      <c r="AR133" s="18" t="s">
        <v>198</v>
      </c>
      <c r="AT133" s="18" t="s">
        <v>136</v>
      </c>
      <c r="AU133" s="18" t="s">
        <v>141</v>
      </c>
      <c r="AY133" s="18" t="s">
        <v>135</v>
      </c>
      <c r="BE133" s="146">
        <f t="shared" ref="BE133:BE138" si="12">IF(U133="základná",N133,0)</f>
        <v>0</v>
      </c>
      <c r="BF133" s="146">
        <f t="shared" ref="BF133:BF138" si="13">IF(U133="znížená",N133,0)</f>
        <v>0</v>
      </c>
      <c r="BG133" s="146">
        <f t="shared" ref="BG133:BG138" si="14">IF(U133="zákl. prenesená",N133,0)</f>
        <v>0</v>
      </c>
      <c r="BH133" s="146">
        <f t="shared" ref="BH133:BH138" si="15">IF(U133="zníž. prenesená",N133,0)</f>
        <v>0</v>
      </c>
      <c r="BI133" s="146">
        <f t="shared" ref="BI133:BI138" si="16">IF(U133="nulová",N133,0)</f>
        <v>0</v>
      </c>
      <c r="BJ133" s="18" t="s">
        <v>141</v>
      </c>
      <c r="BK133" s="147">
        <f t="shared" ref="BK133:BK138" si="17">ROUND(L133*K133,3)</f>
        <v>0</v>
      </c>
      <c r="BL133" s="18" t="s">
        <v>198</v>
      </c>
      <c r="BM133" s="18" t="s">
        <v>354</v>
      </c>
    </row>
    <row r="134" spans="2:65" s="1" customFormat="1" ht="16.5" customHeight="1">
      <c r="B134" s="137"/>
      <c r="C134" s="148" t="s">
        <v>177</v>
      </c>
      <c r="D134" s="148" t="s">
        <v>199</v>
      </c>
      <c r="E134" s="149" t="s">
        <v>355</v>
      </c>
      <c r="F134" s="383" t="s">
        <v>356</v>
      </c>
      <c r="G134" s="383"/>
      <c r="H134" s="383"/>
      <c r="I134" s="383"/>
      <c r="J134" s="150" t="s">
        <v>139</v>
      </c>
      <c r="K134" s="151">
        <v>657.74699999999996</v>
      </c>
      <c r="L134" s="362"/>
      <c r="M134" s="362"/>
      <c r="N134" s="363"/>
      <c r="O134" s="362"/>
      <c r="P134" s="362"/>
      <c r="Q134" s="362"/>
      <c r="R134" s="142"/>
      <c r="T134" s="143" t="s">
        <v>5</v>
      </c>
      <c r="U134" s="40" t="s">
        <v>40</v>
      </c>
      <c r="V134" s="144">
        <v>0</v>
      </c>
      <c r="W134" s="144">
        <f t="shared" si="9"/>
        <v>0</v>
      </c>
      <c r="X134" s="144">
        <v>1.9000000000000001E-4</v>
      </c>
      <c r="Y134" s="144">
        <f t="shared" si="10"/>
        <v>0.12497192999999999</v>
      </c>
      <c r="Z134" s="144">
        <v>0</v>
      </c>
      <c r="AA134" s="145">
        <f t="shared" si="11"/>
        <v>0</v>
      </c>
      <c r="AE134" s="363">
        <v>2.15</v>
      </c>
      <c r="AF134" s="363"/>
      <c r="AG134" s="1">
        <v>1.1415999999999999</v>
      </c>
      <c r="AR134" s="18" t="s">
        <v>246</v>
      </c>
      <c r="AT134" s="18" t="s">
        <v>199</v>
      </c>
      <c r="AU134" s="18" t="s">
        <v>141</v>
      </c>
      <c r="AY134" s="18" t="s">
        <v>135</v>
      </c>
      <c r="BE134" s="146">
        <f t="shared" si="12"/>
        <v>0</v>
      </c>
      <c r="BF134" s="146">
        <f t="shared" si="13"/>
        <v>0</v>
      </c>
      <c r="BG134" s="146">
        <f t="shared" si="14"/>
        <v>0</v>
      </c>
      <c r="BH134" s="146">
        <f t="shared" si="15"/>
        <v>0</v>
      </c>
      <c r="BI134" s="146">
        <f t="shared" si="16"/>
        <v>0</v>
      </c>
      <c r="BJ134" s="18" t="s">
        <v>141</v>
      </c>
      <c r="BK134" s="147">
        <f t="shared" si="17"/>
        <v>0</v>
      </c>
      <c r="BL134" s="18" t="s">
        <v>198</v>
      </c>
      <c r="BM134" s="18" t="s">
        <v>357</v>
      </c>
    </row>
    <row r="135" spans="2:65" s="1" customFormat="1" ht="38.25" customHeight="1">
      <c r="B135" s="137"/>
      <c r="C135" s="138" t="s">
        <v>181</v>
      </c>
      <c r="D135" s="138" t="s">
        <v>136</v>
      </c>
      <c r="E135" s="139" t="s">
        <v>358</v>
      </c>
      <c r="F135" s="382" t="s">
        <v>359</v>
      </c>
      <c r="G135" s="382"/>
      <c r="H135" s="382"/>
      <c r="I135" s="382"/>
      <c r="J135" s="140" t="s">
        <v>139</v>
      </c>
      <c r="K135" s="141">
        <v>778</v>
      </c>
      <c r="L135" s="362"/>
      <c r="M135" s="362"/>
      <c r="N135" s="362"/>
      <c r="O135" s="362"/>
      <c r="P135" s="362"/>
      <c r="Q135" s="362"/>
      <c r="R135" s="142"/>
      <c r="T135" s="143" t="s">
        <v>5</v>
      </c>
      <c r="U135" s="40" t="s">
        <v>40</v>
      </c>
      <c r="V135" s="144">
        <v>0.16300000000000001</v>
      </c>
      <c r="W135" s="144">
        <f t="shared" si="9"/>
        <v>126.81400000000001</v>
      </c>
      <c r="X135" s="144">
        <v>0</v>
      </c>
      <c r="Y135" s="144">
        <f t="shared" si="10"/>
        <v>0</v>
      </c>
      <c r="Z135" s="144">
        <v>0</v>
      </c>
      <c r="AA135" s="145">
        <f t="shared" si="11"/>
        <v>0</v>
      </c>
      <c r="AE135" s="362">
        <v>25.85</v>
      </c>
      <c r="AF135" s="362"/>
      <c r="AG135" s="1">
        <v>1.1415999999999999</v>
      </c>
      <c r="AR135" s="18" t="s">
        <v>198</v>
      </c>
      <c r="AT135" s="18" t="s">
        <v>136</v>
      </c>
      <c r="AU135" s="18" t="s">
        <v>141</v>
      </c>
      <c r="AY135" s="18" t="s">
        <v>135</v>
      </c>
      <c r="BE135" s="146">
        <f t="shared" si="12"/>
        <v>0</v>
      </c>
      <c r="BF135" s="146">
        <f t="shared" si="13"/>
        <v>0</v>
      </c>
      <c r="BG135" s="146">
        <f t="shared" si="14"/>
        <v>0</v>
      </c>
      <c r="BH135" s="146">
        <f t="shared" si="15"/>
        <v>0</v>
      </c>
      <c r="BI135" s="146">
        <f t="shared" si="16"/>
        <v>0</v>
      </c>
      <c r="BJ135" s="18" t="s">
        <v>141</v>
      </c>
      <c r="BK135" s="147">
        <f t="shared" si="17"/>
        <v>0</v>
      </c>
      <c r="BL135" s="18" t="s">
        <v>198</v>
      </c>
      <c r="BM135" s="18" t="s">
        <v>360</v>
      </c>
    </row>
    <row r="136" spans="2:65" s="1" customFormat="1" ht="38.25" customHeight="1">
      <c r="B136" s="137"/>
      <c r="C136" s="138" t="s">
        <v>185</v>
      </c>
      <c r="D136" s="138" t="s">
        <v>136</v>
      </c>
      <c r="E136" s="139" t="s">
        <v>361</v>
      </c>
      <c r="F136" s="382" t="s">
        <v>362</v>
      </c>
      <c r="G136" s="382"/>
      <c r="H136" s="382"/>
      <c r="I136" s="382"/>
      <c r="J136" s="140" t="s">
        <v>304</v>
      </c>
      <c r="K136" s="141">
        <v>68.7</v>
      </c>
      <c r="L136" s="362"/>
      <c r="M136" s="362"/>
      <c r="N136" s="362"/>
      <c r="O136" s="362"/>
      <c r="P136" s="362"/>
      <c r="Q136" s="362"/>
      <c r="R136" s="142"/>
      <c r="T136" s="143" t="s">
        <v>5</v>
      </c>
      <c r="U136" s="40" t="s">
        <v>40</v>
      </c>
      <c r="V136" s="144">
        <v>0.46842</v>
      </c>
      <c r="W136" s="144">
        <f t="shared" si="9"/>
        <v>32.180454000000005</v>
      </c>
      <c r="X136" s="144">
        <v>3.0000000000000001E-5</v>
      </c>
      <c r="Y136" s="144">
        <f t="shared" si="10"/>
        <v>2.0610000000000003E-3</v>
      </c>
      <c r="Z136" s="144">
        <v>0</v>
      </c>
      <c r="AA136" s="145">
        <f t="shared" si="11"/>
        <v>0</v>
      </c>
      <c r="AE136" s="362">
        <v>7.3680000000000003</v>
      </c>
      <c r="AF136" s="362"/>
      <c r="AG136" s="1">
        <v>1.1415999999999999</v>
      </c>
      <c r="AR136" s="18" t="s">
        <v>198</v>
      </c>
      <c r="AT136" s="18" t="s">
        <v>136</v>
      </c>
      <c r="AU136" s="18" t="s">
        <v>141</v>
      </c>
      <c r="AY136" s="18" t="s">
        <v>135</v>
      </c>
      <c r="BE136" s="146">
        <f t="shared" si="12"/>
        <v>0</v>
      </c>
      <c r="BF136" s="146">
        <f t="shared" si="13"/>
        <v>0</v>
      </c>
      <c r="BG136" s="146">
        <f t="shared" si="14"/>
        <v>0</v>
      </c>
      <c r="BH136" s="146">
        <f t="shared" si="15"/>
        <v>0</v>
      </c>
      <c r="BI136" s="146">
        <f t="shared" si="16"/>
        <v>0</v>
      </c>
      <c r="BJ136" s="18" t="s">
        <v>141</v>
      </c>
      <c r="BK136" s="147">
        <f t="shared" si="17"/>
        <v>0</v>
      </c>
      <c r="BL136" s="18" t="s">
        <v>198</v>
      </c>
      <c r="BM136" s="18" t="s">
        <v>363</v>
      </c>
    </row>
    <row r="137" spans="2:65" s="1" customFormat="1" ht="16.5" customHeight="1">
      <c r="B137" s="137"/>
      <c r="C137" s="148" t="s">
        <v>189</v>
      </c>
      <c r="D137" s="148" t="s">
        <v>199</v>
      </c>
      <c r="E137" s="149" t="s">
        <v>364</v>
      </c>
      <c r="F137" s="383" t="s">
        <v>365</v>
      </c>
      <c r="G137" s="383"/>
      <c r="H137" s="383"/>
      <c r="I137" s="383"/>
      <c r="J137" s="150" t="s">
        <v>139</v>
      </c>
      <c r="K137" s="151">
        <v>40.466000000000001</v>
      </c>
      <c r="L137" s="362"/>
      <c r="M137" s="362"/>
      <c r="N137" s="363"/>
      <c r="O137" s="362"/>
      <c r="P137" s="362"/>
      <c r="Q137" s="362"/>
      <c r="R137" s="142"/>
      <c r="T137" s="143" t="s">
        <v>5</v>
      </c>
      <c r="U137" s="40" t="s">
        <v>40</v>
      </c>
      <c r="V137" s="144">
        <v>0</v>
      </c>
      <c r="W137" s="144">
        <f t="shared" si="9"/>
        <v>0</v>
      </c>
      <c r="X137" s="144">
        <v>9.6799999999999994E-3</v>
      </c>
      <c r="Y137" s="144">
        <f t="shared" si="10"/>
        <v>0.39171087999999998</v>
      </c>
      <c r="Z137" s="144">
        <v>0</v>
      </c>
      <c r="AA137" s="145">
        <f t="shared" si="11"/>
        <v>0</v>
      </c>
      <c r="AE137" s="363">
        <v>12.177</v>
      </c>
      <c r="AF137" s="363"/>
      <c r="AG137" s="1">
        <v>1.1415999999999999</v>
      </c>
      <c r="AR137" s="18" t="s">
        <v>246</v>
      </c>
      <c r="AT137" s="18" t="s">
        <v>199</v>
      </c>
      <c r="AU137" s="18" t="s">
        <v>141</v>
      </c>
      <c r="AY137" s="18" t="s">
        <v>135</v>
      </c>
      <c r="BE137" s="146">
        <f t="shared" si="12"/>
        <v>0</v>
      </c>
      <c r="BF137" s="146">
        <f t="shared" si="13"/>
        <v>0</v>
      </c>
      <c r="BG137" s="146">
        <f t="shared" si="14"/>
        <v>0</v>
      </c>
      <c r="BH137" s="146">
        <f t="shared" si="15"/>
        <v>0</v>
      </c>
      <c r="BI137" s="146">
        <f t="shared" si="16"/>
        <v>0</v>
      </c>
      <c r="BJ137" s="18" t="s">
        <v>141</v>
      </c>
      <c r="BK137" s="147">
        <f t="shared" si="17"/>
        <v>0</v>
      </c>
      <c r="BL137" s="18" t="s">
        <v>198</v>
      </c>
      <c r="BM137" s="18" t="s">
        <v>366</v>
      </c>
    </row>
    <row r="138" spans="2:65" s="1" customFormat="1" ht="38.25" customHeight="1">
      <c r="B138" s="137"/>
      <c r="C138" s="138" t="s">
        <v>193</v>
      </c>
      <c r="D138" s="138" t="s">
        <v>136</v>
      </c>
      <c r="E138" s="139" t="s">
        <v>367</v>
      </c>
      <c r="F138" s="382" t="s">
        <v>368</v>
      </c>
      <c r="G138" s="382"/>
      <c r="H138" s="382"/>
      <c r="I138" s="382"/>
      <c r="J138" s="140" t="s">
        <v>266</v>
      </c>
      <c r="K138" s="141"/>
      <c r="L138" s="362"/>
      <c r="M138" s="362"/>
      <c r="N138" s="362"/>
      <c r="O138" s="362"/>
      <c r="P138" s="362"/>
      <c r="Q138" s="362"/>
      <c r="R138" s="142"/>
      <c r="T138" s="143" t="s">
        <v>5</v>
      </c>
      <c r="U138" s="40" t="s">
        <v>40</v>
      </c>
      <c r="V138" s="144">
        <v>0</v>
      </c>
      <c r="W138" s="144">
        <f t="shared" si="9"/>
        <v>0</v>
      </c>
      <c r="X138" s="144">
        <v>0</v>
      </c>
      <c r="Y138" s="144">
        <f t="shared" si="10"/>
        <v>0</v>
      </c>
      <c r="Z138" s="144">
        <v>0</v>
      </c>
      <c r="AA138" s="145">
        <f t="shared" si="11"/>
        <v>0</v>
      </c>
      <c r="AE138" s="362">
        <v>2.75</v>
      </c>
      <c r="AF138" s="362"/>
      <c r="AG138" s="1">
        <v>1.1415999999999999</v>
      </c>
      <c r="AR138" s="18" t="s">
        <v>198</v>
      </c>
      <c r="AT138" s="18" t="s">
        <v>136</v>
      </c>
      <c r="AU138" s="18" t="s">
        <v>141</v>
      </c>
      <c r="AY138" s="18" t="s">
        <v>135</v>
      </c>
      <c r="BE138" s="146">
        <f t="shared" si="12"/>
        <v>0</v>
      </c>
      <c r="BF138" s="146">
        <f t="shared" si="13"/>
        <v>0</v>
      </c>
      <c r="BG138" s="146">
        <f t="shared" si="14"/>
        <v>0</v>
      </c>
      <c r="BH138" s="146">
        <f t="shared" si="15"/>
        <v>0</v>
      </c>
      <c r="BI138" s="146">
        <f t="shared" si="16"/>
        <v>0</v>
      </c>
      <c r="BJ138" s="18" t="s">
        <v>141</v>
      </c>
      <c r="BK138" s="147">
        <f t="shared" si="17"/>
        <v>0</v>
      </c>
      <c r="BL138" s="18" t="s">
        <v>198</v>
      </c>
      <c r="BM138" s="18" t="s">
        <v>369</v>
      </c>
    </row>
    <row r="139" spans="2:65" s="9" customFormat="1" ht="29.85" customHeight="1">
      <c r="B139" s="126"/>
      <c r="C139" s="127"/>
      <c r="D139" s="136" t="s">
        <v>113</v>
      </c>
      <c r="E139" s="136"/>
      <c r="F139" s="136"/>
      <c r="G139" s="136"/>
      <c r="H139" s="136"/>
      <c r="I139" s="136"/>
      <c r="J139" s="136"/>
      <c r="K139" s="136"/>
      <c r="L139" s="136"/>
      <c r="M139" s="136"/>
      <c r="N139" s="391"/>
      <c r="O139" s="392"/>
      <c r="P139" s="392"/>
      <c r="Q139" s="392"/>
      <c r="R139" s="129"/>
      <c r="T139" s="130"/>
      <c r="U139" s="127"/>
      <c r="V139" s="127"/>
      <c r="W139" s="131">
        <f>SUM(W140:W152)</f>
        <v>102.75295738</v>
      </c>
      <c r="X139" s="127"/>
      <c r="Y139" s="131">
        <f>SUM(Y140:Y152)</f>
        <v>5.8212299400000003</v>
      </c>
      <c r="Z139" s="127"/>
      <c r="AA139" s="132">
        <f>SUM(AA140:AA152)</f>
        <v>0</v>
      </c>
      <c r="AE139" s="136"/>
      <c r="AF139" s="136"/>
      <c r="AG139" s="1">
        <v>1.1415999999999999</v>
      </c>
      <c r="AR139" s="133" t="s">
        <v>141</v>
      </c>
      <c r="AT139" s="134" t="s">
        <v>72</v>
      </c>
      <c r="AU139" s="134" t="s">
        <v>80</v>
      </c>
      <c r="AY139" s="133" t="s">
        <v>135</v>
      </c>
      <c r="BK139" s="135">
        <f>SUM(BK140:BK152)</f>
        <v>0</v>
      </c>
    </row>
    <row r="140" spans="2:65" s="1" customFormat="1" ht="25.5" customHeight="1">
      <c r="B140" s="137"/>
      <c r="C140" s="138" t="s">
        <v>198</v>
      </c>
      <c r="D140" s="138" t="s">
        <v>136</v>
      </c>
      <c r="E140" s="139" t="s">
        <v>269</v>
      </c>
      <c r="F140" s="382" t="s">
        <v>270</v>
      </c>
      <c r="G140" s="382"/>
      <c r="H140" s="382"/>
      <c r="I140" s="382"/>
      <c r="J140" s="140" t="s">
        <v>139</v>
      </c>
      <c r="K140" s="141">
        <v>24.766999999999999</v>
      </c>
      <c r="L140" s="362"/>
      <c r="M140" s="362"/>
      <c r="N140" s="362"/>
      <c r="O140" s="362"/>
      <c r="P140" s="362"/>
      <c r="Q140" s="362"/>
      <c r="R140" s="142"/>
      <c r="T140" s="143" t="s">
        <v>5</v>
      </c>
      <c r="U140" s="40" t="s">
        <v>40</v>
      </c>
      <c r="V140" s="144">
        <v>0.23100000000000001</v>
      </c>
      <c r="W140" s="144">
        <f t="shared" ref="W140:W152" si="18">V140*K140</f>
        <v>5.721177</v>
      </c>
      <c r="X140" s="144">
        <v>5.0000000000000001E-3</v>
      </c>
      <c r="Y140" s="144">
        <f t="shared" ref="Y140:Y152" si="19">X140*K140</f>
        <v>0.123835</v>
      </c>
      <c r="Z140" s="144">
        <v>0</v>
      </c>
      <c r="AA140" s="145">
        <f t="shared" ref="AA140:AA152" si="20">Z140*K140</f>
        <v>0</v>
      </c>
      <c r="AE140" s="362">
        <v>5.032</v>
      </c>
      <c r="AF140" s="362"/>
      <c r="AG140" s="1">
        <v>1.1415999999999999</v>
      </c>
      <c r="AR140" s="18" t="s">
        <v>198</v>
      </c>
      <c r="AT140" s="18" t="s">
        <v>136</v>
      </c>
      <c r="AU140" s="18" t="s">
        <v>141</v>
      </c>
      <c r="AY140" s="18" t="s">
        <v>135</v>
      </c>
      <c r="BE140" s="146">
        <f t="shared" ref="BE140:BE152" si="21">IF(U140="základná",N140,0)</f>
        <v>0</v>
      </c>
      <c r="BF140" s="146">
        <f t="shared" ref="BF140:BF152" si="22">IF(U140="znížená",N140,0)</f>
        <v>0</v>
      </c>
      <c r="BG140" s="146">
        <f t="shared" ref="BG140:BG152" si="23">IF(U140="zákl. prenesená",N140,0)</f>
        <v>0</v>
      </c>
      <c r="BH140" s="146">
        <f t="shared" ref="BH140:BH152" si="24">IF(U140="zníž. prenesená",N140,0)</f>
        <v>0</v>
      </c>
      <c r="BI140" s="146">
        <f t="shared" ref="BI140:BI152" si="25">IF(U140="nulová",N140,0)</f>
        <v>0</v>
      </c>
      <c r="BJ140" s="18" t="s">
        <v>141</v>
      </c>
      <c r="BK140" s="147">
        <f t="shared" ref="BK140:BK152" si="26">ROUND(L140*K140,3)</f>
        <v>0</v>
      </c>
      <c r="BL140" s="18" t="s">
        <v>198</v>
      </c>
      <c r="BM140" s="18" t="s">
        <v>370</v>
      </c>
    </row>
    <row r="141" spans="2:65" s="1" customFormat="1" ht="25.5" customHeight="1">
      <c r="B141" s="137"/>
      <c r="C141" s="148" t="s">
        <v>203</v>
      </c>
      <c r="D141" s="148" t="s">
        <v>199</v>
      </c>
      <c r="E141" s="149" t="s">
        <v>371</v>
      </c>
      <c r="F141" s="383" t="s">
        <v>372</v>
      </c>
      <c r="G141" s="383"/>
      <c r="H141" s="383"/>
      <c r="I141" s="383"/>
      <c r="J141" s="150" t="s">
        <v>139</v>
      </c>
      <c r="K141" s="151">
        <v>4.9050000000000002</v>
      </c>
      <c r="L141" s="362"/>
      <c r="M141" s="362"/>
      <c r="N141" s="363"/>
      <c r="O141" s="362"/>
      <c r="P141" s="362"/>
      <c r="Q141" s="362"/>
      <c r="R141" s="142"/>
      <c r="T141" s="143" t="s">
        <v>5</v>
      </c>
      <c r="U141" s="40" t="s">
        <v>40</v>
      </c>
      <c r="V141" s="144">
        <v>0</v>
      </c>
      <c r="W141" s="144">
        <f t="shared" si="18"/>
        <v>0</v>
      </c>
      <c r="X141" s="144">
        <v>1.8E-3</v>
      </c>
      <c r="Y141" s="144">
        <f t="shared" si="19"/>
        <v>8.829E-3</v>
      </c>
      <c r="Z141" s="144">
        <v>0</v>
      </c>
      <c r="AA141" s="145">
        <f t="shared" si="20"/>
        <v>0</v>
      </c>
      <c r="AE141" s="363">
        <v>13.368</v>
      </c>
      <c r="AF141" s="363"/>
      <c r="AG141" s="1">
        <v>1.1415999999999999</v>
      </c>
      <c r="AR141" s="18" t="s">
        <v>246</v>
      </c>
      <c r="AT141" s="18" t="s">
        <v>199</v>
      </c>
      <c r="AU141" s="18" t="s">
        <v>141</v>
      </c>
      <c r="AY141" s="18" t="s">
        <v>135</v>
      </c>
      <c r="BE141" s="146">
        <f t="shared" si="21"/>
        <v>0</v>
      </c>
      <c r="BF141" s="146">
        <f t="shared" si="22"/>
        <v>0</v>
      </c>
      <c r="BG141" s="146">
        <f t="shared" si="23"/>
        <v>0</v>
      </c>
      <c r="BH141" s="146">
        <f t="shared" si="24"/>
        <v>0</v>
      </c>
      <c r="BI141" s="146">
        <f t="shared" si="25"/>
        <v>0</v>
      </c>
      <c r="BJ141" s="18" t="s">
        <v>141</v>
      </c>
      <c r="BK141" s="147">
        <f t="shared" si="26"/>
        <v>0</v>
      </c>
      <c r="BL141" s="18" t="s">
        <v>198</v>
      </c>
      <c r="BM141" s="18" t="s">
        <v>373</v>
      </c>
    </row>
    <row r="142" spans="2:65" s="1" customFormat="1" ht="25.5" customHeight="1">
      <c r="B142" s="137"/>
      <c r="C142" s="148" t="s">
        <v>207</v>
      </c>
      <c r="D142" s="148" t="s">
        <v>199</v>
      </c>
      <c r="E142" s="149" t="s">
        <v>273</v>
      </c>
      <c r="F142" s="383" t="s">
        <v>274</v>
      </c>
      <c r="G142" s="383"/>
      <c r="H142" s="383"/>
      <c r="I142" s="383"/>
      <c r="J142" s="150" t="s">
        <v>139</v>
      </c>
      <c r="K142" s="151">
        <v>19.861999999999998</v>
      </c>
      <c r="L142" s="362"/>
      <c r="M142" s="362"/>
      <c r="N142" s="363"/>
      <c r="O142" s="362"/>
      <c r="P142" s="362"/>
      <c r="Q142" s="362"/>
      <c r="R142" s="142"/>
      <c r="T142" s="143" t="s">
        <v>5</v>
      </c>
      <c r="U142" s="40" t="s">
        <v>40</v>
      </c>
      <c r="V142" s="144">
        <v>0</v>
      </c>
      <c r="W142" s="144">
        <f t="shared" si="18"/>
        <v>0</v>
      </c>
      <c r="X142" s="144">
        <v>4.1999999999999997E-3</v>
      </c>
      <c r="Y142" s="144">
        <f t="shared" si="19"/>
        <v>8.3420399999999992E-2</v>
      </c>
      <c r="Z142" s="144">
        <v>0</v>
      </c>
      <c r="AA142" s="145">
        <f t="shared" si="20"/>
        <v>0</v>
      </c>
      <c r="AE142" s="363">
        <v>31.193000000000001</v>
      </c>
      <c r="AF142" s="363"/>
      <c r="AG142" s="1">
        <v>1.1415999999999999</v>
      </c>
      <c r="AR142" s="18" t="s">
        <v>246</v>
      </c>
      <c r="AT142" s="18" t="s">
        <v>199</v>
      </c>
      <c r="AU142" s="18" t="s">
        <v>141</v>
      </c>
      <c r="AY142" s="18" t="s">
        <v>135</v>
      </c>
      <c r="BE142" s="146">
        <f t="shared" si="21"/>
        <v>0</v>
      </c>
      <c r="BF142" s="146">
        <f t="shared" si="22"/>
        <v>0</v>
      </c>
      <c r="BG142" s="146">
        <f t="shared" si="23"/>
        <v>0</v>
      </c>
      <c r="BH142" s="146">
        <f t="shared" si="24"/>
        <v>0</v>
      </c>
      <c r="BI142" s="146">
        <f t="shared" si="25"/>
        <v>0</v>
      </c>
      <c r="BJ142" s="18" t="s">
        <v>141</v>
      </c>
      <c r="BK142" s="147">
        <f t="shared" si="26"/>
        <v>0</v>
      </c>
      <c r="BL142" s="18" t="s">
        <v>198</v>
      </c>
      <c r="BM142" s="18" t="s">
        <v>374</v>
      </c>
    </row>
    <row r="143" spans="2:65" s="1" customFormat="1" ht="38.25" customHeight="1">
      <c r="B143" s="137"/>
      <c r="C143" s="138" t="s">
        <v>212</v>
      </c>
      <c r="D143" s="138" t="s">
        <v>136</v>
      </c>
      <c r="E143" s="139" t="s">
        <v>375</v>
      </c>
      <c r="F143" s="382" t="s">
        <v>376</v>
      </c>
      <c r="G143" s="382"/>
      <c r="H143" s="382"/>
      <c r="I143" s="382"/>
      <c r="J143" s="140" t="s">
        <v>139</v>
      </c>
      <c r="K143" s="141">
        <v>14.593999999999999</v>
      </c>
      <c r="L143" s="362"/>
      <c r="M143" s="362"/>
      <c r="N143" s="362"/>
      <c r="O143" s="362"/>
      <c r="P143" s="362"/>
      <c r="Q143" s="362"/>
      <c r="R143" s="142"/>
      <c r="T143" s="143" t="s">
        <v>5</v>
      </c>
      <c r="U143" s="40" t="s">
        <v>40</v>
      </c>
      <c r="V143" s="144">
        <v>0.23985000000000001</v>
      </c>
      <c r="W143" s="144">
        <f t="shared" si="18"/>
        <v>3.5003709000000001</v>
      </c>
      <c r="X143" s="144">
        <v>1.2E-4</v>
      </c>
      <c r="Y143" s="144">
        <f t="shared" si="19"/>
        <v>1.75128E-3</v>
      </c>
      <c r="Z143" s="144">
        <v>0</v>
      </c>
      <c r="AA143" s="145">
        <f t="shared" si="20"/>
        <v>0</v>
      </c>
      <c r="AE143" s="362">
        <v>5.9889999999999999</v>
      </c>
      <c r="AF143" s="362"/>
      <c r="AG143" s="1">
        <v>1.1415999999999999</v>
      </c>
      <c r="AR143" s="18" t="s">
        <v>198</v>
      </c>
      <c r="AT143" s="18" t="s">
        <v>136</v>
      </c>
      <c r="AU143" s="18" t="s">
        <v>141</v>
      </c>
      <c r="AY143" s="18" t="s">
        <v>135</v>
      </c>
      <c r="BE143" s="146">
        <f t="shared" si="21"/>
        <v>0</v>
      </c>
      <c r="BF143" s="146">
        <f t="shared" si="22"/>
        <v>0</v>
      </c>
      <c r="BG143" s="146">
        <f t="shared" si="23"/>
        <v>0</v>
      </c>
      <c r="BH143" s="146">
        <f t="shared" si="24"/>
        <v>0</v>
      </c>
      <c r="BI143" s="146">
        <f t="shared" si="25"/>
        <v>0</v>
      </c>
      <c r="BJ143" s="18" t="s">
        <v>141</v>
      </c>
      <c r="BK143" s="147">
        <f t="shared" si="26"/>
        <v>0</v>
      </c>
      <c r="BL143" s="18" t="s">
        <v>198</v>
      </c>
      <c r="BM143" s="18" t="s">
        <v>377</v>
      </c>
    </row>
    <row r="144" spans="2:65" s="1" customFormat="1" ht="38.25" customHeight="1">
      <c r="B144" s="137"/>
      <c r="C144" s="148" t="s">
        <v>10</v>
      </c>
      <c r="D144" s="148" t="s">
        <v>199</v>
      </c>
      <c r="E144" s="149" t="s">
        <v>378</v>
      </c>
      <c r="F144" s="383" t="s">
        <v>379</v>
      </c>
      <c r="G144" s="383"/>
      <c r="H144" s="383"/>
      <c r="I144" s="383"/>
      <c r="J144" s="150" t="s">
        <v>139</v>
      </c>
      <c r="K144" s="151">
        <v>12.898</v>
      </c>
      <c r="L144" s="362"/>
      <c r="M144" s="362"/>
      <c r="N144" s="363"/>
      <c r="O144" s="362"/>
      <c r="P144" s="362"/>
      <c r="Q144" s="362"/>
      <c r="R144" s="142"/>
      <c r="T144" s="143" t="s">
        <v>5</v>
      </c>
      <c r="U144" s="40" t="s">
        <v>40</v>
      </c>
      <c r="V144" s="144">
        <v>0</v>
      </c>
      <c r="W144" s="144">
        <f t="shared" si="18"/>
        <v>0</v>
      </c>
      <c r="X144" s="144">
        <v>4.7999999999999996E-3</v>
      </c>
      <c r="Y144" s="144">
        <f t="shared" si="19"/>
        <v>6.191039999999999E-2</v>
      </c>
      <c r="Z144" s="144">
        <v>0</v>
      </c>
      <c r="AA144" s="145">
        <f t="shared" si="20"/>
        <v>0</v>
      </c>
      <c r="AE144" s="363">
        <v>21.62</v>
      </c>
      <c r="AF144" s="363"/>
      <c r="AG144" s="1">
        <v>1.1415999999999999</v>
      </c>
      <c r="AR144" s="18" t="s">
        <v>246</v>
      </c>
      <c r="AT144" s="18" t="s">
        <v>199</v>
      </c>
      <c r="AU144" s="18" t="s">
        <v>141</v>
      </c>
      <c r="AY144" s="18" t="s">
        <v>135</v>
      </c>
      <c r="BE144" s="146">
        <f t="shared" si="21"/>
        <v>0</v>
      </c>
      <c r="BF144" s="146">
        <f t="shared" si="22"/>
        <v>0</v>
      </c>
      <c r="BG144" s="146">
        <f t="shared" si="23"/>
        <v>0</v>
      </c>
      <c r="BH144" s="146">
        <f t="shared" si="24"/>
        <v>0</v>
      </c>
      <c r="BI144" s="146">
        <f t="shared" si="25"/>
        <v>0</v>
      </c>
      <c r="BJ144" s="18" t="s">
        <v>141</v>
      </c>
      <c r="BK144" s="147">
        <f t="shared" si="26"/>
        <v>0</v>
      </c>
      <c r="BL144" s="18" t="s">
        <v>198</v>
      </c>
      <c r="BM144" s="18" t="s">
        <v>380</v>
      </c>
    </row>
    <row r="145" spans="2:65" s="1" customFormat="1" ht="38.25" customHeight="1">
      <c r="B145" s="137"/>
      <c r="C145" s="138" t="s">
        <v>219</v>
      </c>
      <c r="D145" s="138" t="s">
        <v>136</v>
      </c>
      <c r="E145" s="139" t="s">
        <v>381</v>
      </c>
      <c r="F145" s="382" t="s">
        <v>382</v>
      </c>
      <c r="G145" s="382"/>
      <c r="H145" s="382"/>
      <c r="I145" s="382"/>
      <c r="J145" s="140" t="s">
        <v>139</v>
      </c>
      <c r="K145" s="141">
        <v>1.9490000000000001</v>
      </c>
      <c r="L145" s="362"/>
      <c r="M145" s="362"/>
      <c r="N145" s="362"/>
      <c r="O145" s="362"/>
      <c r="P145" s="362"/>
      <c r="Q145" s="362"/>
      <c r="R145" s="142"/>
      <c r="T145" s="143" t="s">
        <v>5</v>
      </c>
      <c r="U145" s="40" t="s">
        <v>40</v>
      </c>
      <c r="V145" s="144">
        <v>0.12084</v>
      </c>
      <c r="W145" s="144">
        <f t="shared" si="18"/>
        <v>0.23551716</v>
      </c>
      <c r="X145" s="144">
        <v>0</v>
      </c>
      <c r="Y145" s="144">
        <f t="shared" si="19"/>
        <v>0</v>
      </c>
      <c r="Z145" s="144">
        <v>0</v>
      </c>
      <c r="AA145" s="145">
        <f t="shared" si="20"/>
        <v>0</v>
      </c>
      <c r="AE145" s="362">
        <v>1.7390000000000001</v>
      </c>
      <c r="AF145" s="362"/>
      <c r="AG145" s="1">
        <v>1.1415999999999999</v>
      </c>
      <c r="AR145" s="18" t="s">
        <v>198</v>
      </c>
      <c r="AT145" s="18" t="s">
        <v>136</v>
      </c>
      <c r="AU145" s="18" t="s">
        <v>141</v>
      </c>
      <c r="AY145" s="18" t="s">
        <v>135</v>
      </c>
      <c r="BE145" s="146">
        <f t="shared" si="21"/>
        <v>0</v>
      </c>
      <c r="BF145" s="146">
        <f t="shared" si="22"/>
        <v>0</v>
      </c>
      <c r="BG145" s="146">
        <f t="shared" si="23"/>
        <v>0</v>
      </c>
      <c r="BH145" s="146">
        <f t="shared" si="24"/>
        <v>0</v>
      </c>
      <c r="BI145" s="146">
        <f t="shared" si="25"/>
        <v>0</v>
      </c>
      <c r="BJ145" s="18" t="s">
        <v>141</v>
      </c>
      <c r="BK145" s="147">
        <f t="shared" si="26"/>
        <v>0</v>
      </c>
      <c r="BL145" s="18" t="s">
        <v>198</v>
      </c>
      <c r="BM145" s="18" t="s">
        <v>383</v>
      </c>
    </row>
    <row r="146" spans="2:65" s="1" customFormat="1" ht="38.25" customHeight="1">
      <c r="B146" s="137"/>
      <c r="C146" s="148" t="s">
        <v>223</v>
      </c>
      <c r="D146" s="148" t="s">
        <v>199</v>
      </c>
      <c r="E146" s="149" t="s">
        <v>384</v>
      </c>
      <c r="F146" s="383" t="s">
        <v>385</v>
      </c>
      <c r="G146" s="383"/>
      <c r="H146" s="383"/>
      <c r="I146" s="383"/>
      <c r="J146" s="150" t="s">
        <v>139</v>
      </c>
      <c r="K146" s="151">
        <v>3.976</v>
      </c>
      <c r="L146" s="362"/>
      <c r="M146" s="362"/>
      <c r="N146" s="363"/>
      <c r="O146" s="362"/>
      <c r="P146" s="362"/>
      <c r="Q146" s="362"/>
      <c r="R146" s="142"/>
      <c r="T146" s="143" t="s">
        <v>5</v>
      </c>
      <c r="U146" s="40" t="s">
        <v>40</v>
      </c>
      <c r="V146" s="144">
        <v>0</v>
      </c>
      <c r="W146" s="144">
        <f t="shared" si="18"/>
        <v>0</v>
      </c>
      <c r="X146" s="144">
        <v>4.7999999999999996E-3</v>
      </c>
      <c r="Y146" s="144">
        <f t="shared" si="19"/>
        <v>1.9084799999999999E-2</v>
      </c>
      <c r="Z146" s="144">
        <v>0</v>
      </c>
      <c r="AA146" s="145">
        <f t="shared" si="20"/>
        <v>0</v>
      </c>
      <c r="AE146" s="363">
        <v>25.77</v>
      </c>
      <c r="AF146" s="363"/>
      <c r="AG146" s="1">
        <v>1.1415999999999999</v>
      </c>
      <c r="AR146" s="18" t="s">
        <v>246</v>
      </c>
      <c r="AT146" s="18" t="s">
        <v>199</v>
      </c>
      <c r="AU146" s="18" t="s">
        <v>141</v>
      </c>
      <c r="AY146" s="18" t="s">
        <v>135</v>
      </c>
      <c r="BE146" s="146">
        <f t="shared" si="21"/>
        <v>0</v>
      </c>
      <c r="BF146" s="146">
        <f t="shared" si="22"/>
        <v>0</v>
      </c>
      <c r="BG146" s="146">
        <f t="shared" si="23"/>
        <v>0</v>
      </c>
      <c r="BH146" s="146">
        <f t="shared" si="24"/>
        <v>0</v>
      </c>
      <c r="BI146" s="146">
        <f t="shared" si="25"/>
        <v>0</v>
      </c>
      <c r="BJ146" s="18" t="s">
        <v>141</v>
      </c>
      <c r="BK146" s="147">
        <f t="shared" si="26"/>
        <v>0</v>
      </c>
      <c r="BL146" s="18" t="s">
        <v>198</v>
      </c>
      <c r="BM146" s="18" t="s">
        <v>386</v>
      </c>
    </row>
    <row r="147" spans="2:65" s="1" customFormat="1" ht="38.25" customHeight="1">
      <c r="B147" s="137"/>
      <c r="C147" s="148" t="s">
        <v>227</v>
      </c>
      <c r="D147" s="148" t="s">
        <v>199</v>
      </c>
      <c r="E147" s="149" t="s">
        <v>387</v>
      </c>
      <c r="F147" s="383" t="s">
        <v>388</v>
      </c>
      <c r="G147" s="383"/>
      <c r="H147" s="383"/>
      <c r="I147" s="383"/>
      <c r="J147" s="150" t="s">
        <v>139</v>
      </c>
      <c r="K147" s="151">
        <v>1.988</v>
      </c>
      <c r="L147" s="362"/>
      <c r="M147" s="362"/>
      <c r="N147" s="363"/>
      <c r="O147" s="362"/>
      <c r="P147" s="362"/>
      <c r="Q147" s="362"/>
      <c r="R147" s="142"/>
      <c r="T147" s="143" t="s">
        <v>5</v>
      </c>
      <c r="U147" s="40" t="s">
        <v>40</v>
      </c>
      <c r="V147" s="144">
        <v>0</v>
      </c>
      <c r="W147" s="144">
        <f t="shared" si="18"/>
        <v>0</v>
      </c>
      <c r="X147" s="144">
        <v>4.7999999999999996E-3</v>
      </c>
      <c r="Y147" s="144">
        <f t="shared" si="19"/>
        <v>9.5423999999999995E-3</v>
      </c>
      <c r="Z147" s="144">
        <v>0</v>
      </c>
      <c r="AA147" s="145">
        <f t="shared" si="20"/>
        <v>0</v>
      </c>
      <c r="AE147" s="363">
        <v>30.93</v>
      </c>
      <c r="AF147" s="363"/>
      <c r="AG147" s="1">
        <v>1.1415999999999999</v>
      </c>
      <c r="AR147" s="18" t="s">
        <v>246</v>
      </c>
      <c r="AT147" s="18" t="s">
        <v>199</v>
      </c>
      <c r="AU147" s="18" t="s">
        <v>141</v>
      </c>
      <c r="AY147" s="18" t="s">
        <v>135</v>
      </c>
      <c r="BE147" s="146">
        <f t="shared" si="21"/>
        <v>0</v>
      </c>
      <c r="BF147" s="146">
        <f t="shared" si="22"/>
        <v>0</v>
      </c>
      <c r="BG147" s="146">
        <f t="shared" si="23"/>
        <v>0</v>
      </c>
      <c r="BH147" s="146">
        <f t="shared" si="24"/>
        <v>0</v>
      </c>
      <c r="BI147" s="146">
        <f t="shared" si="25"/>
        <v>0</v>
      </c>
      <c r="BJ147" s="18" t="s">
        <v>141</v>
      </c>
      <c r="BK147" s="147">
        <f t="shared" si="26"/>
        <v>0</v>
      </c>
      <c r="BL147" s="18" t="s">
        <v>198</v>
      </c>
      <c r="BM147" s="18" t="s">
        <v>389</v>
      </c>
    </row>
    <row r="148" spans="2:65" s="1" customFormat="1" ht="38.25" customHeight="1">
      <c r="B148" s="137"/>
      <c r="C148" s="138" t="s">
        <v>231</v>
      </c>
      <c r="D148" s="138" t="s">
        <v>136</v>
      </c>
      <c r="E148" s="139" t="s">
        <v>390</v>
      </c>
      <c r="F148" s="382" t="s">
        <v>391</v>
      </c>
      <c r="G148" s="382"/>
      <c r="H148" s="382"/>
      <c r="I148" s="382"/>
      <c r="J148" s="140" t="s">
        <v>139</v>
      </c>
      <c r="K148" s="141">
        <v>625.05700000000002</v>
      </c>
      <c r="L148" s="362"/>
      <c r="M148" s="362"/>
      <c r="N148" s="362"/>
      <c r="O148" s="362"/>
      <c r="P148" s="362"/>
      <c r="Q148" s="362"/>
      <c r="R148" s="142"/>
      <c r="T148" s="143" t="s">
        <v>5</v>
      </c>
      <c r="U148" s="40" t="s">
        <v>40</v>
      </c>
      <c r="V148" s="144">
        <v>0.127</v>
      </c>
      <c r="W148" s="144">
        <f t="shared" si="18"/>
        <v>79.382238999999998</v>
      </c>
      <c r="X148" s="144">
        <v>0</v>
      </c>
      <c r="Y148" s="144">
        <f t="shared" si="19"/>
        <v>0</v>
      </c>
      <c r="Z148" s="144">
        <v>0</v>
      </c>
      <c r="AA148" s="145">
        <f t="shared" si="20"/>
        <v>0</v>
      </c>
      <c r="AE148" s="362">
        <v>1.84</v>
      </c>
      <c r="AF148" s="362"/>
      <c r="AG148" s="1">
        <v>1.1415999999999999</v>
      </c>
      <c r="AR148" s="18" t="s">
        <v>198</v>
      </c>
      <c r="AT148" s="18" t="s">
        <v>136</v>
      </c>
      <c r="AU148" s="18" t="s">
        <v>141</v>
      </c>
      <c r="AY148" s="18" t="s">
        <v>135</v>
      </c>
      <c r="BE148" s="146">
        <f t="shared" si="21"/>
        <v>0</v>
      </c>
      <c r="BF148" s="146">
        <f t="shared" si="22"/>
        <v>0</v>
      </c>
      <c r="BG148" s="146">
        <f t="shared" si="23"/>
        <v>0</v>
      </c>
      <c r="BH148" s="146">
        <f t="shared" si="24"/>
        <v>0</v>
      </c>
      <c r="BI148" s="146">
        <f t="shared" si="25"/>
        <v>0</v>
      </c>
      <c r="BJ148" s="18" t="s">
        <v>141</v>
      </c>
      <c r="BK148" s="147">
        <f t="shared" si="26"/>
        <v>0</v>
      </c>
      <c r="BL148" s="18" t="s">
        <v>198</v>
      </c>
      <c r="BM148" s="18" t="s">
        <v>392</v>
      </c>
    </row>
    <row r="149" spans="2:65" s="1" customFormat="1" ht="25.5" customHeight="1">
      <c r="B149" s="137"/>
      <c r="C149" s="148" t="s">
        <v>235</v>
      </c>
      <c r="D149" s="148" t="s">
        <v>199</v>
      </c>
      <c r="E149" s="149" t="s">
        <v>393</v>
      </c>
      <c r="F149" s="383" t="s">
        <v>394</v>
      </c>
      <c r="G149" s="383"/>
      <c r="H149" s="383"/>
      <c r="I149" s="383"/>
      <c r="J149" s="150" t="s">
        <v>139</v>
      </c>
      <c r="K149" s="151">
        <v>637.55799999999999</v>
      </c>
      <c r="L149" s="362"/>
      <c r="M149" s="362"/>
      <c r="N149" s="363"/>
      <c r="O149" s="362"/>
      <c r="P149" s="362"/>
      <c r="Q149" s="362"/>
      <c r="R149" s="142"/>
      <c r="T149" s="143" t="s">
        <v>5</v>
      </c>
      <c r="U149" s="40" t="s">
        <v>40</v>
      </c>
      <c r="V149" s="144">
        <v>0</v>
      </c>
      <c r="W149" s="144">
        <f t="shared" si="18"/>
        <v>0</v>
      </c>
      <c r="X149" s="144">
        <v>5.3899999999999998E-3</v>
      </c>
      <c r="Y149" s="144">
        <f t="shared" si="19"/>
        <v>3.43643762</v>
      </c>
      <c r="Z149" s="144">
        <v>0</v>
      </c>
      <c r="AA149" s="145">
        <f t="shared" si="20"/>
        <v>0</v>
      </c>
      <c r="AE149" s="363">
        <v>22.504000000000001</v>
      </c>
      <c r="AF149" s="363"/>
      <c r="AG149" s="1">
        <v>1.1415999999999999</v>
      </c>
      <c r="AR149" s="18" t="s">
        <v>246</v>
      </c>
      <c r="AT149" s="18" t="s">
        <v>199</v>
      </c>
      <c r="AU149" s="18" t="s">
        <v>141</v>
      </c>
      <c r="AY149" s="18" t="s">
        <v>135</v>
      </c>
      <c r="BE149" s="146">
        <f t="shared" si="21"/>
        <v>0</v>
      </c>
      <c r="BF149" s="146">
        <f t="shared" si="22"/>
        <v>0</v>
      </c>
      <c r="BG149" s="146">
        <f t="shared" si="23"/>
        <v>0</v>
      </c>
      <c r="BH149" s="146">
        <f t="shared" si="24"/>
        <v>0</v>
      </c>
      <c r="BI149" s="146">
        <f t="shared" si="25"/>
        <v>0</v>
      </c>
      <c r="BJ149" s="18" t="s">
        <v>141</v>
      </c>
      <c r="BK149" s="147">
        <f t="shared" si="26"/>
        <v>0</v>
      </c>
      <c r="BL149" s="18" t="s">
        <v>198</v>
      </c>
      <c r="BM149" s="18" t="s">
        <v>395</v>
      </c>
    </row>
    <row r="150" spans="2:65" s="1" customFormat="1" ht="25.5" customHeight="1">
      <c r="B150" s="137"/>
      <c r="C150" s="148" t="s">
        <v>239</v>
      </c>
      <c r="D150" s="148" t="s">
        <v>199</v>
      </c>
      <c r="E150" s="149" t="s">
        <v>396</v>
      </c>
      <c r="F150" s="383" t="s">
        <v>397</v>
      </c>
      <c r="G150" s="383"/>
      <c r="H150" s="383"/>
      <c r="I150" s="383"/>
      <c r="J150" s="150" t="s">
        <v>139</v>
      </c>
      <c r="K150" s="151">
        <v>690.08</v>
      </c>
      <c r="L150" s="362"/>
      <c r="M150" s="362"/>
      <c r="N150" s="363"/>
      <c r="O150" s="362"/>
      <c r="P150" s="362"/>
      <c r="Q150" s="362"/>
      <c r="R150" s="142"/>
      <c r="T150" s="143" t="s">
        <v>5</v>
      </c>
      <c r="U150" s="40" t="s">
        <v>40</v>
      </c>
      <c r="V150" s="144">
        <v>0</v>
      </c>
      <c r="W150" s="144">
        <f t="shared" si="18"/>
        <v>0</v>
      </c>
      <c r="X150" s="144">
        <v>3.0000000000000001E-3</v>
      </c>
      <c r="Y150" s="144">
        <f t="shared" si="19"/>
        <v>2.0702400000000001</v>
      </c>
      <c r="Z150" s="144">
        <v>0</v>
      </c>
      <c r="AA150" s="145">
        <f t="shared" si="20"/>
        <v>0</v>
      </c>
      <c r="AE150" s="363">
        <v>22.280999999999999</v>
      </c>
      <c r="AF150" s="363"/>
      <c r="AG150" s="1">
        <v>1.1415999999999999</v>
      </c>
      <c r="AR150" s="18" t="s">
        <v>246</v>
      </c>
      <c r="AT150" s="18" t="s">
        <v>199</v>
      </c>
      <c r="AU150" s="18" t="s">
        <v>141</v>
      </c>
      <c r="AY150" s="18" t="s">
        <v>135</v>
      </c>
      <c r="BE150" s="146">
        <f t="shared" si="21"/>
        <v>0</v>
      </c>
      <c r="BF150" s="146">
        <f t="shared" si="22"/>
        <v>0</v>
      </c>
      <c r="BG150" s="146">
        <f t="shared" si="23"/>
        <v>0</v>
      </c>
      <c r="BH150" s="146">
        <f t="shared" si="24"/>
        <v>0</v>
      </c>
      <c r="BI150" s="146">
        <f t="shared" si="25"/>
        <v>0</v>
      </c>
      <c r="BJ150" s="18" t="s">
        <v>141</v>
      </c>
      <c r="BK150" s="147">
        <f t="shared" si="26"/>
        <v>0</v>
      </c>
      <c r="BL150" s="18" t="s">
        <v>198</v>
      </c>
      <c r="BM150" s="18" t="s">
        <v>398</v>
      </c>
    </row>
    <row r="151" spans="2:65" s="1" customFormat="1" ht="25.5" customHeight="1">
      <c r="B151" s="137"/>
      <c r="C151" s="138" t="s">
        <v>243</v>
      </c>
      <c r="D151" s="138" t="s">
        <v>136</v>
      </c>
      <c r="E151" s="139" t="s">
        <v>399</v>
      </c>
      <c r="F151" s="382" t="s">
        <v>400</v>
      </c>
      <c r="G151" s="382"/>
      <c r="H151" s="382"/>
      <c r="I151" s="382"/>
      <c r="J151" s="140" t="s">
        <v>139</v>
      </c>
      <c r="K151" s="141">
        <v>51.491999999999997</v>
      </c>
      <c r="L151" s="362"/>
      <c r="M151" s="362"/>
      <c r="N151" s="362"/>
      <c r="O151" s="362"/>
      <c r="P151" s="362"/>
      <c r="Q151" s="362"/>
      <c r="R151" s="142"/>
      <c r="T151" s="143" t="s">
        <v>5</v>
      </c>
      <c r="U151" s="40" t="s">
        <v>40</v>
      </c>
      <c r="V151" s="144">
        <v>0.27021000000000001</v>
      </c>
      <c r="W151" s="144">
        <f t="shared" si="18"/>
        <v>13.91365332</v>
      </c>
      <c r="X151" s="144">
        <v>1.2E-4</v>
      </c>
      <c r="Y151" s="144">
        <f t="shared" si="19"/>
        <v>6.1790400000000002E-3</v>
      </c>
      <c r="Z151" s="144">
        <v>0</v>
      </c>
      <c r="AA151" s="145">
        <f t="shared" si="20"/>
        <v>0</v>
      </c>
      <c r="AE151" s="362">
        <v>5.89</v>
      </c>
      <c r="AF151" s="362"/>
      <c r="AG151" s="1">
        <v>1.1415999999999999</v>
      </c>
      <c r="AR151" s="18" t="s">
        <v>198</v>
      </c>
      <c r="AT151" s="18" t="s">
        <v>136</v>
      </c>
      <c r="AU151" s="18" t="s">
        <v>141</v>
      </c>
      <c r="AY151" s="18" t="s">
        <v>135</v>
      </c>
      <c r="BE151" s="146">
        <f t="shared" si="21"/>
        <v>0</v>
      </c>
      <c r="BF151" s="146">
        <f t="shared" si="22"/>
        <v>0</v>
      </c>
      <c r="BG151" s="146">
        <f t="shared" si="23"/>
        <v>0</v>
      </c>
      <c r="BH151" s="146">
        <f t="shared" si="24"/>
        <v>0</v>
      </c>
      <c r="BI151" s="146">
        <f t="shared" si="25"/>
        <v>0</v>
      </c>
      <c r="BJ151" s="18" t="s">
        <v>141</v>
      </c>
      <c r="BK151" s="147">
        <f t="shared" si="26"/>
        <v>0</v>
      </c>
      <c r="BL151" s="18" t="s">
        <v>198</v>
      </c>
      <c r="BM151" s="18" t="s">
        <v>401</v>
      </c>
    </row>
    <row r="152" spans="2:65" s="1" customFormat="1" ht="25.5" customHeight="1">
      <c r="B152" s="137"/>
      <c r="C152" s="138" t="s">
        <v>248</v>
      </c>
      <c r="D152" s="138" t="s">
        <v>136</v>
      </c>
      <c r="E152" s="139" t="s">
        <v>285</v>
      </c>
      <c r="F152" s="382" t="s">
        <v>286</v>
      </c>
      <c r="G152" s="382"/>
      <c r="H152" s="382"/>
      <c r="I152" s="382"/>
      <c r="J152" s="140" t="s">
        <v>266</v>
      </c>
      <c r="K152" s="141"/>
      <c r="L152" s="362"/>
      <c r="M152" s="362"/>
      <c r="N152" s="362"/>
      <c r="O152" s="362"/>
      <c r="P152" s="362"/>
      <c r="Q152" s="362"/>
      <c r="R152" s="142"/>
      <c r="T152" s="143" t="s">
        <v>5</v>
      </c>
      <c r="U152" s="40" t="s">
        <v>40</v>
      </c>
      <c r="V152" s="144">
        <v>0</v>
      </c>
      <c r="W152" s="144">
        <f t="shared" si="18"/>
        <v>0</v>
      </c>
      <c r="X152" s="144">
        <v>0</v>
      </c>
      <c r="Y152" s="144">
        <f t="shared" si="19"/>
        <v>0</v>
      </c>
      <c r="Z152" s="144">
        <v>0</v>
      </c>
      <c r="AA152" s="145">
        <f t="shared" si="20"/>
        <v>0</v>
      </c>
      <c r="AE152" s="362">
        <v>1.4</v>
      </c>
      <c r="AF152" s="362"/>
      <c r="AG152" s="1">
        <v>1.1415999999999999</v>
      </c>
      <c r="AR152" s="18" t="s">
        <v>198</v>
      </c>
      <c r="AT152" s="18" t="s">
        <v>136</v>
      </c>
      <c r="AU152" s="18" t="s">
        <v>141</v>
      </c>
      <c r="AY152" s="18" t="s">
        <v>135</v>
      </c>
      <c r="BE152" s="146">
        <f t="shared" si="21"/>
        <v>0</v>
      </c>
      <c r="BF152" s="146">
        <f t="shared" si="22"/>
        <v>0</v>
      </c>
      <c r="BG152" s="146">
        <f t="shared" si="23"/>
        <v>0</v>
      </c>
      <c r="BH152" s="146">
        <f t="shared" si="24"/>
        <v>0</v>
      </c>
      <c r="BI152" s="146">
        <f t="shared" si="25"/>
        <v>0</v>
      </c>
      <c r="BJ152" s="18" t="s">
        <v>141</v>
      </c>
      <c r="BK152" s="147">
        <f t="shared" si="26"/>
        <v>0</v>
      </c>
      <c r="BL152" s="18" t="s">
        <v>198</v>
      </c>
      <c r="BM152" s="18" t="s">
        <v>402</v>
      </c>
    </row>
    <row r="153" spans="2:65" s="9" customFormat="1" ht="29.85" customHeight="1">
      <c r="B153" s="126"/>
      <c r="C153" s="127"/>
      <c r="D153" s="136" t="s">
        <v>114</v>
      </c>
      <c r="E153" s="136"/>
      <c r="F153" s="136"/>
      <c r="G153" s="136"/>
      <c r="H153" s="136"/>
      <c r="I153" s="136"/>
      <c r="J153" s="136"/>
      <c r="K153" s="136"/>
      <c r="L153" s="136"/>
      <c r="M153" s="136"/>
      <c r="N153" s="391"/>
      <c r="O153" s="392"/>
      <c r="P153" s="392"/>
      <c r="Q153" s="392"/>
      <c r="R153" s="129"/>
      <c r="T153" s="130"/>
      <c r="U153" s="127"/>
      <c r="V153" s="127"/>
      <c r="W153" s="131">
        <f>SUM(W154:W159)</f>
        <v>102.17796156</v>
      </c>
      <c r="X153" s="127"/>
      <c r="Y153" s="131">
        <f>SUM(Y154:Y159)</f>
        <v>4.1014714799999998</v>
      </c>
      <c r="Z153" s="127"/>
      <c r="AA153" s="132">
        <f>SUM(AA154:AA159)</f>
        <v>0</v>
      </c>
      <c r="AE153" s="136"/>
      <c r="AF153" s="136"/>
      <c r="AG153" s="1">
        <v>1.1415999999999999</v>
      </c>
      <c r="AR153" s="133" t="s">
        <v>141</v>
      </c>
      <c r="AT153" s="134" t="s">
        <v>72</v>
      </c>
      <c r="AU153" s="134" t="s">
        <v>80</v>
      </c>
      <c r="AY153" s="133" t="s">
        <v>135</v>
      </c>
      <c r="BK153" s="135">
        <f>SUM(BK154:BK159)</f>
        <v>0</v>
      </c>
    </row>
    <row r="154" spans="2:65" s="1" customFormat="1" ht="38.25" customHeight="1">
      <c r="B154" s="137"/>
      <c r="C154" s="138" t="s">
        <v>252</v>
      </c>
      <c r="D154" s="138" t="s">
        <v>136</v>
      </c>
      <c r="E154" s="139" t="s">
        <v>403</v>
      </c>
      <c r="F154" s="382" t="s">
        <v>404</v>
      </c>
      <c r="G154" s="382"/>
      <c r="H154" s="382"/>
      <c r="I154" s="382"/>
      <c r="J154" s="140" t="s">
        <v>304</v>
      </c>
      <c r="K154" s="141">
        <v>147.38999999999999</v>
      </c>
      <c r="L154" s="362"/>
      <c r="M154" s="362"/>
      <c r="N154" s="362"/>
      <c r="O154" s="362"/>
      <c r="P154" s="362"/>
      <c r="Q154" s="362"/>
      <c r="R154" s="142"/>
      <c r="T154" s="143" t="s">
        <v>5</v>
      </c>
      <c r="U154" s="40" t="s">
        <v>40</v>
      </c>
      <c r="V154" s="144">
        <v>0.21196000000000001</v>
      </c>
      <c r="W154" s="144">
        <f t="shared" ref="W154:W159" si="27">V154*K154</f>
        <v>31.240784399999999</v>
      </c>
      <c r="X154" s="144">
        <v>2.5999999999999998E-4</v>
      </c>
      <c r="Y154" s="144">
        <f t="shared" ref="Y154:Y159" si="28">X154*K154</f>
        <v>3.8321399999999992E-2</v>
      </c>
      <c r="Z154" s="144">
        <v>0</v>
      </c>
      <c r="AA154" s="145">
        <f t="shared" ref="AA154:AA159" si="29">Z154*K154</f>
        <v>0</v>
      </c>
      <c r="AE154" s="362">
        <v>4.7009999999999996</v>
      </c>
      <c r="AF154" s="362"/>
      <c r="AG154" s="1">
        <v>1.1415999999999999</v>
      </c>
      <c r="AR154" s="18" t="s">
        <v>198</v>
      </c>
      <c r="AT154" s="18" t="s">
        <v>136</v>
      </c>
      <c r="AU154" s="18" t="s">
        <v>141</v>
      </c>
      <c r="AY154" s="18" t="s">
        <v>135</v>
      </c>
      <c r="BE154" s="146">
        <f t="shared" ref="BE154:BE159" si="30">IF(U154="základná",N154,0)</f>
        <v>0</v>
      </c>
      <c r="BF154" s="146">
        <f t="shared" ref="BF154:BF159" si="31">IF(U154="znížená",N154,0)</f>
        <v>0</v>
      </c>
      <c r="BG154" s="146">
        <f t="shared" ref="BG154:BG159" si="32">IF(U154="zákl. prenesená",N154,0)</f>
        <v>0</v>
      </c>
      <c r="BH154" s="146">
        <f t="shared" ref="BH154:BH159" si="33">IF(U154="zníž. prenesená",N154,0)</f>
        <v>0</v>
      </c>
      <c r="BI154" s="146">
        <f t="shared" ref="BI154:BI159" si="34">IF(U154="nulová",N154,0)</f>
        <v>0</v>
      </c>
      <c r="BJ154" s="18" t="s">
        <v>141</v>
      </c>
      <c r="BK154" s="147">
        <f t="shared" ref="BK154:BK159" si="35">ROUND(L154*K154,3)</f>
        <v>0</v>
      </c>
      <c r="BL154" s="18" t="s">
        <v>198</v>
      </c>
      <c r="BM154" s="18" t="s">
        <v>405</v>
      </c>
    </row>
    <row r="155" spans="2:65" s="1" customFormat="1" ht="16.5" customHeight="1">
      <c r="B155" s="137"/>
      <c r="C155" s="148" t="s">
        <v>256</v>
      </c>
      <c r="D155" s="148" t="s">
        <v>199</v>
      </c>
      <c r="E155" s="149" t="s">
        <v>406</v>
      </c>
      <c r="F155" s="383" t="s">
        <v>407</v>
      </c>
      <c r="G155" s="383"/>
      <c r="H155" s="383"/>
      <c r="I155" s="383"/>
      <c r="J155" s="150" t="s">
        <v>295</v>
      </c>
      <c r="K155" s="151">
        <v>1.702</v>
      </c>
      <c r="L155" s="362"/>
      <c r="M155" s="362"/>
      <c r="N155" s="363"/>
      <c r="O155" s="362"/>
      <c r="P155" s="362"/>
      <c r="Q155" s="362"/>
      <c r="R155" s="142"/>
      <c r="T155" s="143" t="s">
        <v>5</v>
      </c>
      <c r="U155" s="40" t="s">
        <v>40</v>
      </c>
      <c r="V155" s="144">
        <v>0</v>
      </c>
      <c r="W155" s="144">
        <f t="shared" si="27"/>
        <v>0</v>
      </c>
      <c r="X155" s="144">
        <v>0.55000000000000004</v>
      </c>
      <c r="Y155" s="144">
        <f t="shared" si="28"/>
        <v>0.93610000000000004</v>
      </c>
      <c r="Z155" s="144">
        <v>0</v>
      </c>
      <c r="AA155" s="145">
        <f t="shared" si="29"/>
        <v>0</v>
      </c>
      <c r="AE155" s="363">
        <v>251.23699999999999</v>
      </c>
      <c r="AF155" s="363"/>
      <c r="AG155" s="1">
        <v>1.1415999999999999</v>
      </c>
      <c r="AR155" s="18" t="s">
        <v>246</v>
      </c>
      <c r="AT155" s="18" t="s">
        <v>199</v>
      </c>
      <c r="AU155" s="18" t="s">
        <v>141</v>
      </c>
      <c r="AY155" s="18" t="s">
        <v>135</v>
      </c>
      <c r="BE155" s="146">
        <f t="shared" si="30"/>
        <v>0</v>
      </c>
      <c r="BF155" s="146">
        <f t="shared" si="31"/>
        <v>0</v>
      </c>
      <c r="BG155" s="146">
        <f t="shared" si="32"/>
        <v>0</v>
      </c>
      <c r="BH155" s="146">
        <f t="shared" si="33"/>
        <v>0</v>
      </c>
      <c r="BI155" s="146">
        <f t="shared" si="34"/>
        <v>0</v>
      </c>
      <c r="BJ155" s="18" t="s">
        <v>141</v>
      </c>
      <c r="BK155" s="147">
        <f t="shared" si="35"/>
        <v>0</v>
      </c>
      <c r="BL155" s="18" t="s">
        <v>198</v>
      </c>
      <c r="BM155" s="18" t="s">
        <v>408</v>
      </c>
    </row>
    <row r="156" spans="2:65" s="1" customFormat="1" ht="25.5" customHeight="1">
      <c r="B156" s="137"/>
      <c r="C156" s="138" t="s">
        <v>260</v>
      </c>
      <c r="D156" s="138" t="s">
        <v>136</v>
      </c>
      <c r="E156" s="139" t="s">
        <v>409</v>
      </c>
      <c r="F156" s="382" t="s">
        <v>410</v>
      </c>
      <c r="G156" s="382"/>
      <c r="H156" s="382"/>
      <c r="I156" s="382"/>
      <c r="J156" s="140" t="s">
        <v>139</v>
      </c>
      <c r="K156" s="141">
        <v>277.09199999999998</v>
      </c>
      <c r="L156" s="362"/>
      <c r="M156" s="362"/>
      <c r="N156" s="362"/>
      <c r="O156" s="362"/>
      <c r="P156" s="362"/>
      <c r="Q156" s="362"/>
      <c r="R156" s="142"/>
      <c r="T156" s="143" t="s">
        <v>5</v>
      </c>
      <c r="U156" s="40" t="s">
        <v>40</v>
      </c>
      <c r="V156" s="144">
        <v>0.25573000000000001</v>
      </c>
      <c r="W156" s="144">
        <f t="shared" si="27"/>
        <v>70.860737159999999</v>
      </c>
      <c r="X156" s="144">
        <v>0</v>
      </c>
      <c r="Y156" s="144">
        <f t="shared" si="28"/>
        <v>0</v>
      </c>
      <c r="Z156" s="144">
        <v>0</v>
      </c>
      <c r="AA156" s="145">
        <f t="shared" si="29"/>
        <v>0</v>
      </c>
      <c r="AE156" s="362">
        <v>3.3759999999999999</v>
      </c>
      <c r="AF156" s="362"/>
      <c r="AG156" s="1">
        <v>1.1415999999999999</v>
      </c>
      <c r="AR156" s="18" t="s">
        <v>198</v>
      </c>
      <c r="AT156" s="18" t="s">
        <v>136</v>
      </c>
      <c r="AU156" s="18" t="s">
        <v>141</v>
      </c>
      <c r="AY156" s="18" t="s">
        <v>135</v>
      </c>
      <c r="BE156" s="146">
        <f t="shared" si="30"/>
        <v>0</v>
      </c>
      <c r="BF156" s="146">
        <f t="shared" si="31"/>
        <v>0</v>
      </c>
      <c r="BG156" s="146">
        <f t="shared" si="32"/>
        <v>0</v>
      </c>
      <c r="BH156" s="146">
        <f t="shared" si="33"/>
        <v>0</v>
      </c>
      <c r="BI156" s="146">
        <f t="shared" si="34"/>
        <v>0</v>
      </c>
      <c r="BJ156" s="18" t="s">
        <v>141</v>
      </c>
      <c r="BK156" s="147">
        <f t="shared" si="35"/>
        <v>0</v>
      </c>
      <c r="BL156" s="18" t="s">
        <v>198</v>
      </c>
      <c r="BM156" s="18" t="s">
        <v>411</v>
      </c>
    </row>
    <row r="157" spans="2:65" s="1" customFormat="1" ht="16.5" customHeight="1">
      <c r="B157" s="137"/>
      <c r="C157" s="148" t="s">
        <v>246</v>
      </c>
      <c r="D157" s="148" t="s">
        <v>199</v>
      </c>
      <c r="E157" s="149" t="s">
        <v>412</v>
      </c>
      <c r="F157" s="383" t="s">
        <v>413</v>
      </c>
      <c r="G157" s="383"/>
      <c r="H157" s="383"/>
      <c r="I157" s="383"/>
      <c r="J157" s="150" t="s">
        <v>139</v>
      </c>
      <c r="K157" s="151">
        <v>304.80099999999999</v>
      </c>
      <c r="L157" s="362"/>
      <c r="M157" s="362"/>
      <c r="N157" s="363"/>
      <c r="O157" s="362"/>
      <c r="P157" s="362"/>
      <c r="Q157" s="362"/>
      <c r="R157" s="142"/>
      <c r="T157" s="143" t="s">
        <v>5</v>
      </c>
      <c r="U157" s="40" t="s">
        <v>40</v>
      </c>
      <c r="V157" s="144">
        <v>0</v>
      </c>
      <c r="W157" s="144">
        <f t="shared" si="27"/>
        <v>0</v>
      </c>
      <c r="X157" s="144">
        <v>9.6799999999999994E-3</v>
      </c>
      <c r="Y157" s="144">
        <f t="shared" si="28"/>
        <v>2.9504736799999995</v>
      </c>
      <c r="Z157" s="144">
        <v>0</v>
      </c>
      <c r="AA157" s="145">
        <f t="shared" si="29"/>
        <v>0</v>
      </c>
      <c r="AE157" s="363">
        <v>8.75</v>
      </c>
      <c r="AF157" s="363"/>
      <c r="AG157" s="1">
        <v>1.1415999999999999</v>
      </c>
      <c r="AR157" s="18" t="s">
        <v>246</v>
      </c>
      <c r="AT157" s="18" t="s">
        <v>199</v>
      </c>
      <c r="AU157" s="18" t="s">
        <v>141</v>
      </c>
      <c r="AY157" s="18" t="s">
        <v>135</v>
      </c>
      <c r="BE157" s="146">
        <f t="shared" si="30"/>
        <v>0</v>
      </c>
      <c r="BF157" s="146">
        <f t="shared" si="31"/>
        <v>0</v>
      </c>
      <c r="BG157" s="146">
        <f t="shared" si="32"/>
        <v>0</v>
      </c>
      <c r="BH157" s="146">
        <f t="shared" si="33"/>
        <v>0</v>
      </c>
      <c r="BI157" s="146">
        <f t="shared" si="34"/>
        <v>0</v>
      </c>
      <c r="BJ157" s="18" t="s">
        <v>141</v>
      </c>
      <c r="BK157" s="147">
        <f t="shared" si="35"/>
        <v>0</v>
      </c>
      <c r="BL157" s="18" t="s">
        <v>198</v>
      </c>
      <c r="BM157" s="18" t="s">
        <v>414</v>
      </c>
    </row>
    <row r="158" spans="2:65" s="1" customFormat="1" ht="51" customHeight="1">
      <c r="B158" s="137"/>
      <c r="C158" s="138" t="s">
        <v>268</v>
      </c>
      <c r="D158" s="138" t="s">
        <v>136</v>
      </c>
      <c r="E158" s="139" t="s">
        <v>415</v>
      </c>
      <c r="F158" s="382" t="s">
        <v>416</v>
      </c>
      <c r="G158" s="382"/>
      <c r="H158" s="382"/>
      <c r="I158" s="382"/>
      <c r="J158" s="140" t="s">
        <v>295</v>
      </c>
      <c r="K158" s="141">
        <v>7.6440000000000001</v>
      </c>
      <c r="L158" s="362"/>
      <c r="M158" s="362"/>
      <c r="N158" s="362"/>
      <c r="O158" s="362"/>
      <c r="P158" s="362"/>
      <c r="Q158" s="362"/>
      <c r="R158" s="142"/>
      <c r="T158" s="143" t="s">
        <v>5</v>
      </c>
      <c r="U158" s="40" t="s">
        <v>40</v>
      </c>
      <c r="V158" s="144">
        <v>0.01</v>
      </c>
      <c r="W158" s="144">
        <f t="shared" si="27"/>
        <v>7.6440000000000008E-2</v>
      </c>
      <c r="X158" s="144">
        <v>2.3099999999999999E-2</v>
      </c>
      <c r="Y158" s="144">
        <f t="shared" si="28"/>
        <v>0.17657639999999999</v>
      </c>
      <c r="Z158" s="144">
        <v>0</v>
      </c>
      <c r="AA158" s="145">
        <f t="shared" si="29"/>
        <v>0</v>
      </c>
      <c r="AE158" s="362">
        <v>27.077999999999999</v>
      </c>
      <c r="AF158" s="362"/>
      <c r="AG158" s="1">
        <v>1.1415999999999999</v>
      </c>
      <c r="AR158" s="18" t="s">
        <v>198</v>
      </c>
      <c r="AT158" s="18" t="s">
        <v>136</v>
      </c>
      <c r="AU158" s="18" t="s">
        <v>141</v>
      </c>
      <c r="AY158" s="18" t="s">
        <v>135</v>
      </c>
      <c r="BE158" s="146">
        <f t="shared" si="30"/>
        <v>0</v>
      </c>
      <c r="BF158" s="146">
        <f t="shared" si="31"/>
        <v>0</v>
      </c>
      <c r="BG158" s="146">
        <f t="shared" si="32"/>
        <v>0</v>
      </c>
      <c r="BH158" s="146">
        <f t="shared" si="33"/>
        <v>0</v>
      </c>
      <c r="BI158" s="146">
        <f t="shared" si="34"/>
        <v>0</v>
      </c>
      <c r="BJ158" s="18" t="s">
        <v>141</v>
      </c>
      <c r="BK158" s="147">
        <f t="shared" si="35"/>
        <v>0</v>
      </c>
      <c r="BL158" s="18" t="s">
        <v>198</v>
      </c>
      <c r="BM158" s="18" t="s">
        <v>417</v>
      </c>
    </row>
    <row r="159" spans="2:65" s="1" customFormat="1" ht="25.5" customHeight="1">
      <c r="B159" s="137"/>
      <c r="C159" s="138" t="s">
        <v>272</v>
      </c>
      <c r="D159" s="138" t="s">
        <v>136</v>
      </c>
      <c r="E159" s="139" t="s">
        <v>298</v>
      </c>
      <c r="F159" s="382" t="s">
        <v>299</v>
      </c>
      <c r="G159" s="382"/>
      <c r="H159" s="382"/>
      <c r="I159" s="382"/>
      <c r="J159" s="140" t="s">
        <v>266</v>
      </c>
      <c r="K159" s="141"/>
      <c r="L159" s="362"/>
      <c r="M159" s="362"/>
      <c r="N159" s="362"/>
      <c r="O159" s="362"/>
      <c r="P159" s="362"/>
      <c r="Q159" s="362"/>
      <c r="R159" s="142"/>
      <c r="T159" s="143" t="s">
        <v>5</v>
      </c>
      <c r="U159" s="40" t="s">
        <v>40</v>
      </c>
      <c r="V159" s="144">
        <v>0</v>
      </c>
      <c r="W159" s="144">
        <f t="shared" si="27"/>
        <v>0</v>
      </c>
      <c r="X159" s="144">
        <v>0</v>
      </c>
      <c r="Y159" s="144">
        <f t="shared" si="28"/>
        <v>0</v>
      </c>
      <c r="Z159" s="144">
        <v>0</v>
      </c>
      <c r="AA159" s="145">
        <f t="shared" si="29"/>
        <v>0</v>
      </c>
      <c r="AE159" s="362">
        <v>4.5</v>
      </c>
      <c r="AF159" s="362"/>
      <c r="AG159" s="1">
        <v>1.1415999999999999</v>
      </c>
      <c r="AR159" s="18" t="s">
        <v>198</v>
      </c>
      <c r="AT159" s="18" t="s">
        <v>136</v>
      </c>
      <c r="AU159" s="18" t="s">
        <v>141</v>
      </c>
      <c r="AY159" s="18" t="s">
        <v>135</v>
      </c>
      <c r="BE159" s="146">
        <f t="shared" si="30"/>
        <v>0</v>
      </c>
      <c r="BF159" s="146">
        <f t="shared" si="31"/>
        <v>0</v>
      </c>
      <c r="BG159" s="146">
        <f t="shared" si="32"/>
        <v>0</v>
      </c>
      <c r="BH159" s="146">
        <f t="shared" si="33"/>
        <v>0</v>
      </c>
      <c r="BI159" s="146">
        <f t="shared" si="34"/>
        <v>0</v>
      </c>
      <c r="BJ159" s="18" t="s">
        <v>141</v>
      </c>
      <c r="BK159" s="147">
        <f t="shared" si="35"/>
        <v>0</v>
      </c>
      <c r="BL159" s="18" t="s">
        <v>198</v>
      </c>
      <c r="BM159" s="18" t="s">
        <v>418</v>
      </c>
    </row>
    <row r="160" spans="2:65" s="9" customFormat="1" ht="29.85" customHeight="1">
      <c r="B160" s="126"/>
      <c r="C160" s="127"/>
      <c r="D160" s="136" t="s">
        <v>115</v>
      </c>
      <c r="E160" s="136"/>
      <c r="F160" s="136"/>
      <c r="G160" s="136"/>
      <c r="H160" s="136"/>
      <c r="I160" s="136"/>
      <c r="J160" s="136"/>
      <c r="K160" s="136"/>
      <c r="L160" s="136"/>
      <c r="M160" s="136"/>
      <c r="N160" s="391"/>
      <c r="O160" s="392"/>
      <c r="P160" s="392"/>
      <c r="Q160" s="392"/>
      <c r="R160" s="129"/>
      <c r="T160" s="130"/>
      <c r="U160" s="127"/>
      <c r="V160" s="127"/>
      <c r="W160" s="131">
        <f>SUM(W161:W174)</f>
        <v>235.59288799999999</v>
      </c>
      <c r="X160" s="127"/>
      <c r="Y160" s="131">
        <f>SUM(Y161:Y174)</f>
        <v>0.35095000000000004</v>
      </c>
      <c r="Z160" s="127"/>
      <c r="AA160" s="132">
        <f>SUM(AA161:AA174)</f>
        <v>1.08639474</v>
      </c>
      <c r="AE160" s="136"/>
      <c r="AF160" s="136"/>
      <c r="AG160" s="1">
        <v>1.1415999999999999</v>
      </c>
      <c r="AR160" s="133" t="s">
        <v>141</v>
      </c>
      <c r="AT160" s="134" t="s">
        <v>72</v>
      </c>
      <c r="AU160" s="134" t="s">
        <v>80</v>
      </c>
      <c r="AY160" s="133" t="s">
        <v>135</v>
      </c>
      <c r="BK160" s="135">
        <f>SUM(BK161:BK174)</f>
        <v>0</v>
      </c>
    </row>
    <row r="161" spans="2:65" s="1" customFormat="1" ht="25.5" customHeight="1">
      <c r="B161" s="137"/>
      <c r="C161" s="138" t="s">
        <v>276</v>
      </c>
      <c r="D161" s="138" t="s">
        <v>136</v>
      </c>
      <c r="E161" s="139" t="s">
        <v>419</v>
      </c>
      <c r="F161" s="382" t="s">
        <v>420</v>
      </c>
      <c r="G161" s="382"/>
      <c r="H161" s="382"/>
      <c r="I161" s="382"/>
      <c r="J161" s="140" t="s">
        <v>139</v>
      </c>
      <c r="K161" s="141">
        <v>24.117000000000001</v>
      </c>
      <c r="L161" s="362"/>
      <c r="M161" s="362"/>
      <c r="N161" s="362"/>
      <c r="O161" s="362"/>
      <c r="P161" s="362"/>
      <c r="Q161" s="362"/>
      <c r="R161" s="142"/>
      <c r="T161" s="143" t="s">
        <v>5</v>
      </c>
      <c r="U161" s="40" t="s">
        <v>40</v>
      </c>
      <c r="V161" s="144">
        <v>7.4999999999999997E-2</v>
      </c>
      <c r="W161" s="144">
        <f t="shared" ref="W161:W174" si="36">V161*K161</f>
        <v>1.808775</v>
      </c>
      <c r="X161" s="144">
        <v>0</v>
      </c>
      <c r="Y161" s="144">
        <f t="shared" ref="Y161:Y174" si="37">X161*K161</f>
        <v>0</v>
      </c>
      <c r="Z161" s="144">
        <v>7.4200000000000004E-3</v>
      </c>
      <c r="AA161" s="145">
        <f t="shared" ref="AA161:AA174" si="38">Z161*K161</f>
        <v>0.17894814000000001</v>
      </c>
      <c r="AE161" s="362">
        <v>1.044</v>
      </c>
      <c r="AF161" s="362"/>
      <c r="AG161" s="1">
        <v>1.1415999999999999</v>
      </c>
      <c r="AR161" s="18" t="s">
        <v>198</v>
      </c>
      <c r="AT161" s="18" t="s">
        <v>136</v>
      </c>
      <c r="AU161" s="18" t="s">
        <v>141</v>
      </c>
      <c r="AY161" s="18" t="s">
        <v>135</v>
      </c>
      <c r="BE161" s="146">
        <f t="shared" ref="BE161:BE174" si="39">IF(U161="základná",N161,0)</f>
        <v>0</v>
      </c>
      <c r="BF161" s="146">
        <f t="shared" ref="BF161:BF174" si="40">IF(U161="znížená",N161,0)</f>
        <v>0</v>
      </c>
      <c r="BG161" s="146">
        <f t="shared" ref="BG161:BG174" si="41">IF(U161="zákl. prenesená",N161,0)</f>
        <v>0</v>
      </c>
      <c r="BH161" s="146">
        <f t="shared" ref="BH161:BH174" si="42">IF(U161="zníž. prenesená",N161,0)</f>
        <v>0</v>
      </c>
      <c r="BI161" s="146">
        <f t="shared" ref="BI161:BI174" si="43">IF(U161="nulová",N161,0)</f>
        <v>0</v>
      </c>
      <c r="BJ161" s="18" t="s">
        <v>141</v>
      </c>
      <c r="BK161" s="147">
        <f t="shared" ref="BK161:BK174" si="44">ROUND(L161*K161,3)</f>
        <v>0</v>
      </c>
      <c r="BL161" s="18" t="s">
        <v>198</v>
      </c>
      <c r="BM161" s="18" t="s">
        <v>421</v>
      </c>
    </row>
    <row r="162" spans="2:65" s="1" customFormat="1" ht="38.25" customHeight="1">
      <c r="B162" s="137"/>
      <c r="C162" s="138" t="s">
        <v>280</v>
      </c>
      <c r="D162" s="138" t="s">
        <v>136</v>
      </c>
      <c r="E162" s="139" t="s">
        <v>422</v>
      </c>
      <c r="F162" s="382" t="s">
        <v>423</v>
      </c>
      <c r="G162" s="382"/>
      <c r="H162" s="382"/>
      <c r="I162" s="382"/>
      <c r="J162" s="140" t="s">
        <v>304</v>
      </c>
      <c r="K162" s="141">
        <v>98.84</v>
      </c>
      <c r="L162" s="362"/>
      <c r="M162" s="362"/>
      <c r="N162" s="362"/>
      <c r="O162" s="362"/>
      <c r="P162" s="362"/>
      <c r="Q162" s="362"/>
      <c r="R162" s="142"/>
      <c r="T162" s="143" t="s">
        <v>5</v>
      </c>
      <c r="U162" s="40" t="s">
        <v>40</v>
      </c>
      <c r="V162" s="144">
        <v>4.7E-2</v>
      </c>
      <c r="W162" s="144">
        <f t="shared" si="36"/>
        <v>4.6454800000000001</v>
      </c>
      <c r="X162" s="144">
        <v>0</v>
      </c>
      <c r="Y162" s="144">
        <f t="shared" si="37"/>
        <v>0</v>
      </c>
      <c r="Z162" s="144">
        <v>3.2000000000000002E-3</v>
      </c>
      <c r="AA162" s="145">
        <f t="shared" si="38"/>
        <v>0.31628800000000001</v>
      </c>
      <c r="AE162" s="362">
        <v>0.56599999999999995</v>
      </c>
      <c r="AF162" s="362"/>
      <c r="AG162" s="1">
        <v>1.1415999999999999</v>
      </c>
      <c r="AR162" s="18" t="s">
        <v>198</v>
      </c>
      <c r="AT162" s="18" t="s">
        <v>136</v>
      </c>
      <c r="AU162" s="18" t="s">
        <v>141</v>
      </c>
      <c r="AY162" s="18" t="s">
        <v>135</v>
      </c>
      <c r="BE162" s="146">
        <f t="shared" si="39"/>
        <v>0</v>
      </c>
      <c r="BF162" s="146">
        <f t="shared" si="40"/>
        <v>0</v>
      </c>
      <c r="BG162" s="146">
        <f t="shared" si="41"/>
        <v>0</v>
      </c>
      <c r="BH162" s="146">
        <f t="shared" si="42"/>
        <v>0</v>
      </c>
      <c r="BI162" s="146">
        <f t="shared" si="43"/>
        <v>0</v>
      </c>
      <c r="BJ162" s="18" t="s">
        <v>141</v>
      </c>
      <c r="BK162" s="147">
        <f t="shared" si="44"/>
        <v>0</v>
      </c>
      <c r="BL162" s="18" t="s">
        <v>198</v>
      </c>
      <c r="BM162" s="18" t="s">
        <v>424</v>
      </c>
    </row>
    <row r="163" spans="2:65" s="1" customFormat="1" ht="38.25" customHeight="1">
      <c r="B163" s="137"/>
      <c r="C163" s="138" t="s">
        <v>284</v>
      </c>
      <c r="D163" s="138" t="s">
        <v>136</v>
      </c>
      <c r="E163" s="139" t="s">
        <v>425</v>
      </c>
      <c r="F163" s="382" t="s">
        <v>426</v>
      </c>
      <c r="G163" s="382"/>
      <c r="H163" s="382"/>
      <c r="I163" s="382"/>
      <c r="J163" s="140" t="s">
        <v>304</v>
      </c>
      <c r="K163" s="141">
        <v>98.84</v>
      </c>
      <c r="L163" s="362"/>
      <c r="M163" s="362"/>
      <c r="N163" s="362"/>
      <c r="O163" s="362"/>
      <c r="P163" s="362"/>
      <c r="Q163" s="362"/>
      <c r="R163" s="142"/>
      <c r="T163" s="143" t="s">
        <v>5</v>
      </c>
      <c r="U163" s="40" t="s">
        <v>40</v>
      </c>
      <c r="V163" s="144">
        <v>5.6000000000000001E-2</v>
      </c>
      <c r="W163" s="144">
        <f t="shared" si="36"/>
        <v>5.5350400000000004</v>
      </c>
      <c r="X163" s="144">
        <v>0</v>
      </c>
      <c r="Y163" s="144">
        <f t="shared" si="37"/>
        <v>0</v>
      </c>
      <c r="Z163" s="144">
        <v>3.47E-3</v>
      </c>
      <c r="AA163" s="145">
        <f t="shared" si="38"/>
        <v>0.34297480000000002</v>
      </c>
      <c r="AE163" s="362">
        <v>0.77900000000000003</v>
      </c>
      <c r="AF163" s="362"/>
      <c r="AG163" s="1">
        <v>1.1415999999999999</v>
      </c>
      <c r="AR163" s="18" t="s">
        <v>198</v>
      </c>
      <c r="AT163" s="18" t="s">
        <v>136</v>
      </c>
      <c r="AU163" s="18" t="s">
        <v>141</v>
      </c>
      <c r="AY163" s="18" t="s">
        <v>135</v>
      </c>
      <c r="BE163" s="146">
        <f t="shared" si="39"/>
        <v>0</v>
      </c>
      <c r="BF163" s="146">
        <f t="shared" si="40"/>
        <v>0</v>
      </c>
      <c r="BG163" s="146">
        <f t="shared" si="41"/>
        <v>0</v>
      </c>
      <c r="BH163" s="146">
        <f t="shared" si="42"/>
        <v>0</v>
      </c>
      <c r="BI163" s="146">
        <f t="shared" si="43"/>
        <v>0</v>
      </c>
      <c r="BJ163" s="18" t="s">
        <v>141</v>
      </c>
      <c r="BK163" s="147">
        <f t="shared" si="44"/>
        <v>0</v>
      </c>
      <c r="BL163" s="18" t="s">
        <v>198</v>
      </c>
      <c r="BM163" s="18" t="s">
        <v>427</v>
      </c>
    </row>
    <row r="164" spans="2:65" s="1" customFormat="1" ht="25.5" customHeight="1">
      <c r="B164" s="137"/>
      <c r="C164" s="138" t="s">
        <v>288</v>
      </c>
      <c r="D164" s="138" t="s">
        <v>136</v>
      </c>
      <c r="E164" s="139" t="s">
        <v>428</v>
      </c>
      <c r="F164" s="382" t="s">
        <v>429</v>
      </c>
      <c r="G164" s="382"/>
      <c r="H164" s="382"/>
      <c r="I164" s="382"/>
      <c r="J164" s="140" t="s">
        <v>304</v>
      </c>
      <c r="K164" s="141">
        <v>98.7</v>
      </c>
      <c r="L164" s="362"/>
      <c r="M164" s="362"/>
      <c r="N164" s="362"/>
      <c r="O164" s="362"/>
      <c r="P164" s="362"/>
      <c r="Q164" s="362"/>
      <c r="R164" s="142"/>
      <c r="T164" s="143" t="s">
        <v>5</v>
      </c>
      <c r="U164" s="40" t="s">
        <v>40</v>
      </c>
      <c r="V164" s="144">
        <v>0.95276000000000005</v>
      </c>
      <c r="W164" s="144">
        <f t="shared" si="36"/>
        <v>94.037412000000003</v>
      </c>
      <c r="X164" s="144">
        <v>1.4400000000000001E-3</v>
      </c>
      <c r="Y164" s="144">
        <f t="shared" si="37"/>
        <v>0.142128</v>
      </c>
      <c r="Z164" s="144">
        <v>0</v>
      </c>
      <c r="AA164" s="145">
        <f t="shared" si="38"/>
        <v>0</v>
      </c>
      <c r="AE164" s="362">
        <v>27.88</v>
      </c>
      <c r="AF164" s="362"/>
      <c r="AG164" s="1">
        <v>1.1415999999999999</v>
      </c>
      <c r="AR164" s="18" t="s">
        <v>198</v>
      </c>
      <c r="AT164" s="18" t="s">
        <v>136</v>
      </c>
      <c r="AU164" s="18" t="s">
        <v>141</v>
      </c>
      <c r="AY164" s="18" t="s">
        <v>135</v>
      </c>
      <c r="BE164" s="146">
        <f t="shared" si="39"/>
        <v>0</v>
      </c>
      <c r="BF164" s="146">
        <f t="shared" si="40"/>
        <v>0</v>
      </c>
      <c r="BG164" s="146">
        <f t="shared" si="41"/>
        <v>0</v>
      </c>
      <c r="BH164" s="146">
        <f t="shared" si="42"/>
        <v>0</v>
      </c>
      <c r="BI164" s="146">
        <f t="shared" si="43"/>
        <v>0</v>
      </c>
      <c r="BJ164" s="18" t="s">
        <v>141</v>
      </c>
      <c r="BK164" s="147">
        <f t="shared" si="44"/>
        <v>0</v>
      </c>
      <c r="BL164" s="18" t="s">
        <v>198</v>
      </c>
      <c r="BM164" s="18" t="s">
        <v>430</v>
      </c>
    </row>
    <row r="165" spans="2:65" s="1" customFormat="1" ht="25.5" customHeight="1">
      <c r="B165" s="137"/>
      <c r="C165" s="138" t="s">
        <v>292</v>
      </c>
      <c r="D165" s="138" t="s">
        <v>136</v>
      </c>
      <c r="E165" s="139" t="s">
        <v>431</v>
      </c>
      <c r="F165" s="382" t="s">
        <v>432</v>
      </c>
      <c r="G165" s="382"/>
      <c r="H165" s="382"/>
      <c r="I165" s="382"/>
      <c r="J165" s="140" t="s">
        <v>196</v>
      </c>
      <c r="K165" s="141">
        <v>9</v>
      </c>
      <c r="L165" s="362"/>
      <c r="M165" s="362"/>
      <c r="N165" s="362"/>
      <c r="O165" s="362"/>
      <c r="P165" s="362"/>
      <c r="Q165" s="362"/>
      <c r="R165" s="142"/>
      <c r="T165" s="143" t="s">
        <v>5</v>
      </c>
      <c r="U165" s="40" t="s">
        <v>40</v>
      </c>
      <c r="V165" s="144">
        <v>0.30004999999999998</v>
      </c>
      <c r="W165" s="144">
        <f t="shared" si="36"/>
        <v>2.70045</v>
      </c>
      <c r="X165" s="144">
        <v>6.0000000000000002E-5</v>
      </c>
      <c r="Y165" s="144">
        <f t="shared" si="37"/>
        <v>5.4000000000000001E-4</v>
      </c>
      <c r="Z165" s="144">
        <v>0</v>
      </c>
      <c r="AA165" s="145">
        <f t="shared" si="38"/>
        <v>0</v>
      </c>
      <c r="AE165" s="362">
        <v>15.476000000000001</v>
      </c>
      <c r="AF165" s="362"/>
      <c r="AG165" s="1">
        <v>1.1415999999999999</v>
      </c>
      <c r="AR165" s="18" t="s">
        <v>198</v>
      </c>
      <c r="AT165" s="18" t="s">
        <v>136</v>
      </c>
      <c r="AU165" s="18" t="s">
        <v>141</v>
      </c>
      <c r="AY165" s="18" t="s">
        <v>135</v>
      </c>
      <c r="BE165" s="146">
        <f t="shared" si="39"/>
        <v>0</v>
      </c>
      <c r="BF165" s="146">
        <f t="shared" si="40"/>
        <v>0</v>
      </c>
      <c r="BG165" s="146">
        <f t="shared" si="41"/>
        <v>0</v>
      </c>
      <c r="BH165" s="146">
        <f t="shared" si="42"/>
        <v>0</v>
      </c>
      <c r="BI165" s="146">
        <f t="shared" si="43"/>
        <v>0</v>
      </c>
      <c r="BJ165" s="18" t="s">
        <v>141</v>
      </c>
      <c r="BK165" s="147">
        <f t="shared" si="44"/>
        <v>0</v>
      </c>
      <c r="BL165" s="18" t="s">
        <v>198</v>
      </c>
      <c r="BM165" s="18" t="s">
        <v>433</v>
      </c>
    </row>
    <row r="166" spans="2:65" s="1" customFormat="1" ht="25.5" customHeight="1">
      <c r="B166" s="137"/>
      <c r="C166" s="138" t="s">
        <v>297</v>
      </c>
      <c r="D166" s="138" t="s">
        <v>136</v>
      </c>
      <c r="E166" s="139" t="s">
        <v>434</v>
      </c>
      <c r="F166" s="382" t="s">
        <v>435</v>
      </c>
      <c r="G166" s="382"/>
      <c r="H166" s="382"/>
      <c r="I166" s="382"/>
      <c r="J166" s="140" t="s">
        <v>304</v>
      </c>
      <c r="K166" s="141">
        <v>36.5</v>
      </c>
      <c r="L166" s="362"/>
      <c r="M166" s="362"/>
      <c r="N166" s="362"/>
      <c r="O166" s="362"/>
      <c r="P166" s="362"/>
      <c r="Q166" s="362"/>
      <c r="R166" s="142"/>
      <c r="T166" s="143" t="s">
        <v>5</v>
      </c>
      <c r="U166" s="40" t="s">
        <v>40</v>
      </c>
      <c r="V166" s="144">
        <v>0.65698000000000001</v>
      </c>
      <c r="W166" s="144">
        <f t="shared" si="36"/>
        <v>23.979770000000002</v>
      </c>
      <c r="X166" s="144">
        <v>1.09E-3</v>
      </c>
      <c r="Y166" s="144">
        <f t="shared" si="37"/>
        <v>3.9785000000000001E-2</v>
      </c>
      <c r="Z166" s="144">
        <v>0</v>
      </c>
      <c r="AA166" s="145">
        <f t="shared" si="38"/>
        <v>0</v>
      </c>
      <c r="AE166" s="362">
        <v>23.032</v>
      </c>
      <c r="AF166" s="362"/>
      <c r="AG166" s="1">
        <v>1.1415999999999999</v>
      </c>
      <c r="AR166" s="18" t="s">
        <v>198</v>
      </c>
      <c r="AT166" s="18" t="s">
        <v>136</v>
      </c>
      <c r="AU166" s="18" t="s">
        <v>141</v>
      </c>
      <c r="AY166" s="18" t="s">
        <v>135</v>
      </c>
      <c r="BE166" s="146">
        <f t="shared" si="39"/>
        <v>0</v>
      </c>
      <c r="BF166" s="146">
        <f t="shared" si="40"/>
        <v>0</v>
      </c>
      <c r="BG166" s="146">
        <f t="shared" si="41"/>
        <v>0</v>
      </c>
      <c r="BH166" s="146">
        <f t="shared" si="42"/>
        <v>0</v>
      </c>
      <c r="BI166" s="146">
        <f t="shared" si="43"/>
        <v>0</v>
      </c>
      <c r="BJ166" s="18" t="s">
        <v>141</v>
      </c>
      <c r="BK166" s="147">
        <f t="shared" si="44"/>
        <v>0</v>
      </c>
      <c r="BL166" s="18" t="s">
        <v>198</v>
      </c>
      <c r="BM166" s="18" t="s">
        <v>436</v>
      </c>
    </row>
    <row r="167" spans="2:65" s="1" customFormat="1" ht="25.5" customHeight="1">
      <c r="B167" s="137"/>
      <c r="C167" s="138" t="s">
        <v>301</v>
      </c>
      <c r="D167" s="138" t="s">
        <v>136</v>
      </c>
      <c r="E167" s="139" t="s">
        <v>437</v>
      </c>
      <c r="F167" s="382" t="s">
        <v>438</v>
      </c>
      <c r="G167" s="382"/>
      <c r="H167" s="382"/>
      <c r="I167" s="382"/>
      <c r="J167" s="140" t="s">
        <v>196</v>
      </c>
      <c r="K167" s="141">
        <v>9</v>
      </c>
      <c r="L167" s="362"/>
      <c r="M167" s="362"/>
      <c r="N167" s="362"/>
      <c r="O167" s="362"/>
      <c r="P167" s="362"/>
      <c r="Q167" s="362"/>
      <c r="R167" s="142"/>
      <c r="T167" s="143" t="s">
        <v>5</v>
      </c>
      <c r="U167" s="40" t="s">
        <v>40</v>
      </c>
      <c r="V167" s="144">
        <v>7.4999999999999997E-2</v>
      </c>
      <c r="W167" s="144">
        <f t="shared" si="36"/>
        <v>0.67499999999999993</v>
      </c>
      <c r="X167" s="144">
        <v>0</v>
      </c>
      <c r="Y167" s="144">
        <f t="shared" si="37"/>
        <v>0</v>
      </c>
      <c r="Z167" s="144">
        <v>1.1000000000000001E-3</v>
      </c>
      <c r="AA167" s="145">
        <f t="shared" si="38"/>
        <v>9.9000000000000008E-3</v>
      </c>
      <c r="AE167" s="362">
        <v>1.044</v>
      </c>
      <c r="AF167" s="362"/>
      <c r="AG167" s="1">
        <v>1.1415999999999999</v>
      </c>
      <c r="AR167" s="18" t="s">
        <v>198</v>
      </c>
      <c r="AT167" s="18" t="s">
        <v>136</v>
      </c>
      <c r="AU167" s="18" t="s">
        <v>141</v>
      </c>
      <c r="AY167" s="18" t="s">
        <v>135</v>
      </c>
      <c r="BE167" s="146">
        <f t="shared" si="39"/>
        <v>0</v>
      </c>
      <c r="BF167" s="146">
        <f t="shared" si="40"/>
        <v>0</v>
      </c>
      <c r="BG167" s="146">
        <f t="shared" si="41"/>
        <v>0</v>
      </c>
      <c r="BH167" s="146">
        <f t="shared" si="42"/>
        <v>0</v>
      </c>
      <c r="BI167" s="146">
        <f t="shared" si="43"/>
        <v>0</v>
      </c>
      <c r="BJ167" s="18" t="s">
        <v>141</v>
      </c>
      <c r="BK167" s="147">
        <f t="shared" si="44"/>
        <v>0</v>
      </c>
      <c r="BL167" s="18" t="s">
        <v>198</v>
      </c>
      <c r="BM167" s="18" t="s">
        <v>439</v>
      </c>
    </row>
    <row r="168" spans="2:65" s="1" customFormat="1" ht="38.25" customHeight="1">
      <c r="B168" s="137"/>
      <c r="C168" s="138" t="s">
        <v>306</v>
      </c>
      <c r="D168" s="138" t="s">
        <v>136</v>
      </c>
      <c r="E168" s="139" t="s">
        <v>440</v>
      </c>
      <c r="F168" s="382" t="s">
        <v>441</v>
      </c>
      <c r="G168" s="382"/>
      <c r="H168" s="382"/>
      <c r="I168" s="382"/>
      <c r="J168" s="140" t="s">
        <v>304</v>
      </c>
      <c r="K168" s="141">
        <v>51.2</v>
      </c>
      <c r="L168" s="362"/>
      <c r="M168" s="362"/>
      <c r="N168" s="362"/>
      <c r="O168" s="362"/>
      <c r="P168" s="362"/>
      <c r="Q168" s="362"/>
      <c r="R168" s="142"/>
      <c r="T168" s="143" t="s">
        <v>5</v>
      </c>
      <c r="U168" s="40" t="s">
        <v>40</v>
      </c>
      <c r="V168" s="144">
        <v>1.30003</v>
      </c>
      <c r="W168" s="144">
        <f t="shared" si="36"/>
        <v>66.561536000000004</v>
      </c>
      <c r="X168" s="144">
        <v>2.31E-3</v>
      </c>
      <c r="Y168" s="144">
        <f t="shared" si="37"/>
        <v>0.118272</v>
      </c>
      <c r="Z168" s="144">
        <v>0</v>
      </c>
      <c r="AA168" s="145">
        <f t="shared" si="38"/>
        <v>0</v>
      </c>
      <c r="AE168" s="362">
        <v>25.361000000000001</v>
      </c>
      <c r="AF168" s="362"/>
      <c r="AG168" s="1">
        <v>1.1415999999999999</v>
      </c>
      <c r="AR168" s="18" t="s">
        <v>198</v>
      </c>
      <c r="AT168" s="18" t="s">
        <v>136</v>
      </c>
      <c r="AU168" s="18" t="s">
        <v>141</v>
      </c>
      <c r="AY168" s="18" t="s">
        <v>135</v>
      </c>
      <c r="BE168" s="146">
        <f t="shared" si="39"/>
        <v>0</v>
      </c>
      <c r="BF168" s="146">
        <f t="shared" si="40"/>
        <v>0</v>
      </c>
      <c r="BG168" s="146">
        <f t="shared" si="41"/>
        <v>0</v>
      </c>
      <c r="BH168" s="146">
        <f t="shared" si="42"/>
        <v>0</v>
      </c>
      <c r="BI168" s="146">
        <f t="shared" si="43"/>
        <v>0</v>
      </c>
      <c r="BJ168" s="18" t="s">
        <v>141</v>
      </c>
      <c r="BK168" s="147">
        <f t="shared" si="44"/>
        <v>0</v>
      </c>
      <c r="BL168" s="18" t="s">
        <v>198</v>
      </c>
      <c r="BM168" s="18" t="s">
        <v>442</v>
      </c>
    </row>
    <row r="169" spans="2:65" s="1" customFormat="1" ht="38.25" customHeight="1">
      <c r="B169" s="137"/>
      <c r="C169" s="138" t="s">
        <v>310</v>
      </c>
      <c r="D169" s="138" t="s">
        <v>136</v>
      </c>
      <c r="E169" s="139" t="s">
        <v>443</v>
      </c>
      <c r="F169" s="382" t="s">
        <v>444</v>
      </c>
      <c r="G169" s="382"/>
      <c r="H169" s="382"/>
      <c r="I169" s="382"/>
      <c r="J169" s="140" t="s">
        <v>304</v>
      </c>
      <c r="K169" s="141">
        <v>17.5</v>
      </c>
      <c r="L169" s="362"/>
      <c r="M169" s="362"/>
      <c r="N169" s="362"/>
      <c r="O169" s="362"/>
      <c r="P169" s="362"/>
      <c r="Q169" s="362"/>
      <c r="R169" s="142"/>
      <c r="T169" s="143" t="s">
        <v>5</v>
      </c>
      <c r="U169" s="40" t="s">
        <v>40</v>
      </c>
      <c r="V169" s="144">
        <v>1.5586899999999999</v>
      </c>
      <c r="W169" s="144">
        <f t="shared" si="36"/>
        <v>27.277075</v>
      </c>
      <c r="X169" s="144">
        <v>2.8700000000000002E-3</v>
      </c>
      <c r="Y169" s="144">
        <f t="shared" si="37"/>
        <v>5.0225000000000006E-2</v>
      </c>
      <c r="Z169" s="144">
        <v>0</v>
      </c>
      <c r="AA169" s="145">
        <f t="shared" si="38"/>
        <v>0</v>
      </c>
      <c r="AE169" s="362">
        <v>30.763000000000002</v>
      </c>
      <c r="AF169" s="362"/>
      <c r="AG169" s="1">
        <v>1.1415999999999999</v>
      </c>
      <c r="AR169" s="18" t="s">
        <v>198</v>
      </c>
      <c r="AT169" s="18" t="s">
        <v>136</v>
      </c>
      <c r="AU169" s="18" t="s">
        <v>141</v>
      </c>
      <c r="AY169" s="18" t="s">
        <v>135</v>
      </c>
      <c r="BE169" s="146">
        <f t="shared" si="39"/>
        <v>0</v>
      </c>
      <c r="BF169" s="146">
        <f t="shared" si="40"/>
        <v>0</v>
      </c>
      <c r="BG169" s="146">
        <f t="shared" si="41"/>
        <v>0</v>
      </c>
      <c r="BH169" s="146">
        <f t="shared" si="42"/>
        <v>0</v>
      </c>
      <c r="BI169" s="146">
        <f t="shared" si="43"/>
        <v>0</v>
      </c>
      <c r="BJ169" s="18" t="s">
        <v>141</v>
      </c>
      <c r="BK169" s="147">
        <f t="shared" si="44"/>
        <v>0</v>
      </c>
      <c r="BL169" s="18" t="s">
        <v>198</v>
      </c>
      <c r="BM169" s="18" t="s">
        <v>445</v>
      </c>
    </row>
    <row r="170" spans="2:65" s="1" customFormat="1" ht="38.25" customHeight="1">
      <c r="B170" s="137"/>
      <c r="C170" s="138" t="s">
        <v>314</v>
      </c>
      <c r="D170" s="138" t="s">
        <v>136</v>
      </c>
      <c r="E170" s="139" t="s">
        <v>446</v>
      </c>
      <c r="F170" s="382" t="s">
        <v>447</v>
      </c>
      <c r="G170" s="382"/>
      <c r="H170" s="382"/>
      <c r="I170" s="382"/>
      <c r="J170" s="140" t="s">
        <v>304</v>
      </c>
      <c r="K170" s="141">
        <v>65.239999999999995</v>
      </c>
      <c r="L170" s="362"/>
      <c r="M170" s="362"/>
      <c r="N170" s="362"/>
      <c r="O170" s="362"/>
      <c r="P170" s="362"/>
      <c r="Q170" s="362"/>
      <c r="R170" s="142"/>
      <c r="T170" s="143" t="s">
        <v>5</v>
      </c>
      <c r="U170" s="40" t="s">
        <v>40</v>
      </c>
      <c r="V170" s="144">
        <v>8.5999999999999993E-2</v>
      </c>
      <c r="W170" s="144">
        <f t="shared" si="36"/>
        <v>5.6106399999999992</v>
      </c>
      <c r="X170" s="144">
        <v>0</v>
      </c>
      <c r="Y170" s="144">
        <f t="shared" si="37"/>
        <v>0</v>
      </c>
      <c r="Z170" s="144">
        <v>2.3E-3</v>
      </c>
      <c r="AA170" s="145">
        <f t="shared" si="38"/>
        <v>0.15005199999999999</v>
      </c>
      <c r="AE170" s="362">
        <v>1.036</v>
      </c>
      <c r="AF170" s="362"/>
      <c r="AG170" s="1">
        <v>1.1415999999999999</v>
      </c>
      <c r="AR170" s="18" t="s">
        <v>198</v>
      </c>
      <c r="AT170" s="18" t="s">
        <v>136</v>
      </c>
      <c r="AU170" s="18" t="s">
        <v>141</v>
      </c>
      <c r="AY170" s="18" t="s">
        <v>135</v>
      </c>
      <c r="BE170" s="146">
        <f t="shared" si="39"/>
        <v>0</v>
      </c>
      <c r="BF170" s="146">
        <f t="shared" si="40"/>
        <v>0</v>
      </c>
      <c r="BG170" s="146">
        <f t="shared" si="41"/>
        <v>0</v>
      </c>
      <c r="BH170" s="146">
        <f t="shared" si="42"/>
        <v>0</v>
      </c>
      <c r="BI170" s="146">
        <f t="shared" si="43"/>
        <v>0</v>
      </c>
      <c r="BJ170" s="18" t="s">
        <v>141</v>
      </c>
      <c r="BK170" s="147">
        <f t="shared" si="44"/>
        <v>0</v>
      </c>
      <c r="BL170" s="18" t="s">
        <v>198</v>
      </c>
      <c r="BM170" s="18" t="s">
        <v>448</v>
      </c>
    </row>
    <row r="171" spans="2:65" s="1" customFormat="1" ht="25.5" customHeight="1">
      <c r="B171" s="137"/>
      <c r="C171" s="138" t="s">
        <v>318</v>
      </c>
      <c r="D171" s="138" t="s">
        <v>136</v>
      </c>
      <c r="E171" s="139" t="s">
        <v>449</v>
      </c>
      <c r="F171" s="382" t="s">
        <v>450</v>
      </c>
      <c r="G171" s="382"/>
      <c r="H171" s="382"/>
      <c r="I171" s="382"/>
      <c r="J171" s="140" t="s">
        <v>196</v>
      </c>
      <c r="K171" s="141">
        <v>9</v>
      </c>
      <c r="L171" s="362"/>
      <c r="M171" s="362"/>
      <c r="N171" s="362"/>
      <c r="O171" s="362"/>
      <c r="P171" s="362"/>
      <c r="Q171" s="362"/>
      <c r="R171" s="142"/>
      <c r="T171" s="143" t="s">
        <v>5</v>
      </c>
      <c r="U171" s="40" t="s">
        <v>40</v>
      </c>
      <c r="V171" s="144">
        <v>9.5000000000000001E-2</v>
      </c>
      <c r="W171" s="144">
        <f t="shared" si="36"/>
        <v>0.85499999999999998</v>
      </c>
      <c r="X171" s="144">
        <v>0</v>
      </c>
      <c r="Y171" s="144">
        <f t="shared" si="37"/>
        <v>0</v>
      </c>
      <c r="Z171" s="144">
        <v>2.0999999999999999E-3</v>
      </c>
      <c r="AA171" s="145">
        <f t="shared" si="38"/>
        <v>1.89E-2</v>
      </c>
      <c r="AE171" s="362">
        <v>1.3220000000000001</v>
      </c>
      <c r="AF171" s="362"/>
      <c r="AG171" s="1">
        <v>1.1415999999999999</v>
      </c>
      <c r="AR171" s="18" t="s">
        <v>198</v>
      </c>
      <c r="AT171" s="18" t="s">
        <v>136</v>
      </c>
      <c r="AU171" s="18" t="s">
        <v>141</v>
      </c>
      <c r="AY171" s="18" t="s">
        <v>135</v>
      </c>
      <c r="BE171" s="146">
        <f t="shared" si="39"/>
        <v>0</v>
      </c>
      <c r="BF171" s="146">
        <f t="shared" si="40"/>
        <v>0</v>
      </c>
      <c r="BG171" s="146">
        <f t="shared" si="41"/>
        <v>0</v>
      </c>
      <c r="BH171" s="146">
        <f t="shared" si="42"/>
        <v>0</v>
      </c>
      <c r="BI171" s="146">
        <f t="shared" si="43"/>
        <v>0</v>
      </c>
      <c r="BJ171" s="18" t="s">
        <v>141</v>
      </c>
      <c r="BK171" s="147">
        <f t="shared" si="44"/>
        <v>0</v>
      </c>
      <c r="BL171" s="18" t="s">
        <v>198</v>
      </c>
      <c r="BM171" s="18" t="s">
        <v>451</v>
      </c>
    </row>
    <row r="172" spans="2:65" s="1" customFormat="1" ht="25.5" customHeight="1">
      <c r="B172" s="137"/>
      <c r="C172" s="138" t="s">
        <v>322</v>
      </c>
      <c r="D172" s="138" t="s">
        <v>136</v>
      </c>
      <c r="E172" s="139" t="s">
        <v>452</v>
      </c>
      <c r="F172" s="382" t="s">
        <v>453</v>
      </c>
      <c r="G172" s="382"/>
      <c r="H172" s="382"/>
      <c r="I172" s="382"/>
      <c r="J172" s="140" t="s">
        <v>304</v>
      </c>
      <c r="K172" s="141">
        <v>27.93</v>
      </c>
      <c r="L172" s="362"/>
      <c r="M172" s="362"/>
      <c r="N172" s="362"/>
      <c r="O172" s="362"/>
      <c r="P172" s="362"/>
      <c r="Q172" s="362"/>
      <c r="R172" s="142"/>
      <c r="T172" s="143" t="s">
        <v>5</v>
      </c>
      <c r="U172" s="40" t="s">
        <v>40</v>
      </c>
      <c r="V172" s="144">
        <v>4.7E-2</v>
      </c>
      <c r="W172" s="144">
        <f t="shared" si="36"/>
        <v>1.31271</v>
      </c>
      <c r="X172" s="144">
        <v>0</v>
      </c>
      <c r="Y172" s="144">
        <f t="shared" si="37"/>
        <v>0</v>
      </c>
      <c r="Z172" s="144">
        <v>2.2599999999999999E-3</v>
      </c>
      <c r="AA172" s="145">
        <f t="shared" si="38"/>
        <v>6.3121799999999992E-2</v>
      </c>
      <c r="AE172" s="362">
        <v>0.65700000000000003</v>
      </c>
      <c r="AF172" s="362"/>
      <c r="AG172" s="1">
        <v>1.1415999999999999</v>
      </c>
      <c r="AR172" s="18" t="s">
        <v>198</v>
      </c>
      <c r="AT172" s="18" t="s">
        <v>136</v>
      </c>
      <c r="AU172" s="18" t="s">
        <v>141</v>
      </c>
      <c r="AY172" s="18" t="s">
        <v>135</v>
      </c>
      <c r="BE172" s="146">
        <f t="shared" si="39"/>
        <v>0</v>
      </c>
      <c r="BF172" s="146">
        <f t="shared" si="40"/>
        <v>0</v>
      </c>
      <c r="BG172" s="146">
        <f t="shared" si="41"/>
        <v>0</v>
      </c>
      <c r="BH172" s="146">
        <f t="shared" si="42"/>
        <v>0</v>
      </c>
      <c r="BI172" s="146">
        <f t="shared" si="43"/>
        <v>0</v>
      </c>
      <c r="BJ172" s="18" t="s">
        <v>141</v>
      </c>
      <c r="BK172" s="147">
        <f t="shared" si="44"/>
        <v>0</v>
      </c>
      <c r="BL172" s="18" t="s">
        <v>198</v>
      </c>
      <c r="BM172" s="18" t="s">
        <v>454</v>
      </c>
    </row>
    <row r="173" spans="2:65" s="1" customFormat="1" ht="38.25" customHeight="1">
      <c r="B173" s="137"/>
      <c r="C173" s="138" t="s">
        <v>326</v>
      </c>
      <c r="D173" s="138" t="s">
        <v>136</v>
      </c>
      <c r="E173" s="139" t="s">
        <v>455</v>
      </c>
      <c r="F173" s="382" t="s">
        <v>456</v>
      </c>
      <c r="G173" s="382"/>
      <c r="H173" s="382"/>
      <c r="I173" s="382"/>
      <c r="J173" s="140" t="s">
        <v>196</v>
      </c>
      <c r="K173" s="141">
        <v>9</v>
      </c>
      <c r="L173" s="362"/>
      <c r="M173" s="362"/>
      <c r="N173" s="362"/>
      <c r="O173" s="362"/>
      <c r="P173" s="362"/>
      <c r="Q173" s="362"/>
      <c r="R173" s="142"/>
      <c r="T173" s="143" t="s">
        <v>5</v>
      </c>
      <c r="U173" s="40" t="s">
        <v>40</v>
      </c>
      <c r="V173" s="144">
        <v>6.6000000000000003E-2</v>
      </c>
      <c r="W173" s="144">
        <f t="shared" si="36"/>
        <v>0.59400000000000008</v>
      </c>
      <c r="X173" s="144">
        <v>0</v>
      </c>
      <c r="Y173" s="144">
        <f t="shared" si="37"/>
        <v>0</v>
      </c>
      <c r="Z173" s="144">
        <v>6.8999999999999997E-4</v>
      </c>
      <c r="AA173" s="145">
        <f t="shared" si="38"/>
        <v>6.2099999999999994E-3</v>
      </c>
      <c r="AE173" s="362">
        <v>0.92</v>
      </c>
      <c r="AF173" s="362"/>
      <c r="AG173" s="1">
        <v>1.1415999999999999</v>
      </c>
      <c r="AR173" s="18" t="s">
        <v>198</v>
      </c>
      <c r="AT173" s="18" t="s">
        <v>136</v>
      </c>
      <c r="AU173" s="18" t="s">
        <v>141</v>
      </c>
      <c r="AY173" s="18" t="s">
        <v>135</v>
      </c>
      <c r="BE173" s="146">
        <f t="shared" si="39"/>
        <v>0</v>
      </c>
      <c r="BF173" s="146">
        <f t="shared" si="40"/>
        <v>0</v>
      </c>
      <c r="BG173" s="146">
        <f t="shared" si="41"/>
        <v>0</v>
      </c>
      <c r="BH173" s="146">
        <f t="shared" si="42"/>
        <v>0</v>
      </c>
      <c r="BI173" s="146">
        <f t="shared" si="43"/>
        <v>0</v>
      </c>
      <c r="BJ173" s="18" t="s">
        <v>141</v>
      </c>
      <c r="BK173" s="147">
        <f t="shared" si="44"/>
        <v>0</v>
      </c>
      <c r="BL173" s="18" t="s">
        <v>198</v>
      </c>
      <c r="BM173" s="18" t="s">
        <v>457</v>
      </c>
    </row>
    <row r="174" spans="2:65" s="1" customFormat="1" ht="25.5" customHeight="1">
      <c r="B174" s="137"/>
      <c r="C174" s="138" t="s">
        <v>330</v>
      </c>
      <c r="D174" s="138" t="s">
        <v>136</v>
      </c>
      <c r="E174" s="139" t="s">
        <v>307</v>
      </c>
      <c r="F174" s="382" t="s">
        <v>308</v>
      </c>
      <c r="G174" s="382"/>
      <c r="H174" s="382"/>
      <c r="I174" s="382"/>
      <c r="J174" s="140" t="s">
        <v>266</v>
      </c>
      <c r="K174" s="141"/>
      <c r="L174" s="362"/>
      <c r="M174" s="362"/>
      <c r="N174" s="362"/>
      <c r="O174" s="362"/>
      <c r="P174" s="362"/>
      <c r="Q174" s="362"/>
      <c r="R174" s="142"/>
      <c r="T174" s="143" t="s">
        <v>5</v>
      </c>
      <c r="U174" s="40" t="s">
        <v>40</v>
      </c>
      <c r="V174" s="144">
        <v>0</v>
      </c>
      <c r="W174" s="144">
        <f t="shared" si="36"/>
        <v>0</v>
      </c>
      <c r="X174" s="144">
        <v>0</v>
      </c>
      <c r="Y174" s="144">
        <f t="shared" si="37"/>
        <v>0</v>
      </c>
      <c r="Z174" s="144">
        <v>0</v>
      </c>
      <c r="AA174" s="145">
        <f t="shared" si="38"/>
        <v>0</v>
      </c>
      <c r="AE174" s="362">
        <v>1.9</v>
      </c>
      <c r="AF174" s="362"/>
      <c r="AG174" s="1">
        <v>1.1415999999999999</v>
      </c>
      <c r="AR174" s="18" t="s">
        <v>198</v>
      </c>
      <c r="AT174" s="18" t="s">
        <v>136</v>
      </c>
      <c r="AU174" s="18" t="s">
        <v>141</v>
      </c>
      <c r="AY174" s="18" t="s">
        <v>135</v>
      </c>
      <c r="BE174" s="146">
        <f t="shared" si="39"/>
        <v>0</v>
      </c>
      <c r="BF174" s="146">
        <f t="shared" si="40"/>
        <v>0</v>
      </c>
      <c r="BG174" s="146">
        <f t="shared" si="41"/>
        <v>0</v>
      </c>
      <c r="BH174" s="146">
        <f t="shared" si="42"/>
        <v>0</v>
      </c>
      <c r="BI174" s="146">
        <f t="shared" si="43"/>
        <v>0</v>
      </c>
      <c r="BJ174" s="18" t="s">
        <v>141</v>
      </c>
      <c r="BK174" s="147">
        <f t="shared" si="44"/>
        <v>0</v>
      </c>
      <c r="BL174" s="18" t="s">
        <v>198</v>
      </c>
      <c r="BM174" s="18" t="s">
        <v>458</v>
      </c>
    </row>
    <row r="175" spans="2:65" s="9" customFormat="1" ht="29.85" customHeight="1">
      <c r="B175" s="126"/>
      <c r="C175" s="127"/>
      <c r="D175" s="136" t="s">
        <v>118</v>
      </c>
      <c r="E175" s="136"/>
      <c r="F175" s="136"/>
      <c r="G175" s="136"/>
      <c r="H175" s="136"/>
      <c r="I175" s="136"/>
      <c r="J175" s="136"/>
      <c r="K175" s="136"/>
      <c r="L175" s="136"/>
      <c r="M175" s="136"/>
      <c r="N175" s="391"/>
      <c r="O175" s="392"/>
      <c r="P175" s="392"/>
      <c r="Q175" s="392"/>
      <c r="R175" s="129"/>
      <c r="T175" s="130"/>
      <c r="U175" s="127"/>
      <c r="V175" s="127"/>
      <c r="W175" s="131">
        <f>W176</f>
        <v>12.573688679999998</v>
      </c>
      <c r="X175" s="127"/>
      <c r="Y175" s="131">
        <f>Y176</f>
        <v>3.6007919999999992E-2</v>
      </c>
      <c r="Z175" s="127"/>
      <c r="AA175" s="132">
        <f>AA176</f>
        <v>0</v>
      </c>
      <c r="AE175" s="136"/>
      <c r="AF175" s="136"/>
      <c r="AG175" s="1">
        <v>1.1415999999999999</v>
      </c>
      <c r="AR175" s="133" t="s">
        <v>141</v>
      </c>
      <c r="AT175" s="134" t="s">
        <v>72</v>
      </c>
      <c r="AU175" s="134" t="s">
        <v>80</v>
      </c>
      <c r="AY175" s="133" t="s">
        <v>135</v>
      </c>
      <c r="BK175" s="135">
        <f>BK176</f>
        <v>0</v>
      </c>
    </row>
    <row r="176" spans="2:65" s="1" customFormat="1" ht="25.5" customHeight="1">
      <c r="B176" s="137"/>
      <c r="C176" s="138" t="s">
        <v>459</v>
      </c>
      <c r="D176" s="138" t="s">
        <v>136</v>
      </c>
      <c r="E176" s="139" t="s">
        <v>460</v>
      </c>
      <c r="F176" s="382" t="s">
        <v>461</v>
      </c>
      <c r="G176" s="382"/>
      <c r="H176" s="382"/>
      <c r="I176" s="382"/>
      <c r="J176" s="140" t="s">
        <v>139</v>
      </c>
      <c r="K176" s="141">
        <v>69.245999999999995</v>
      </c>
      <c r="L176" s="362"/>
      <c r="M176" s="362"/>
      <c r="N176" s="362"/>
      <c r="O176" s="362"/>
      <c r="P176" s="362"/>
      <c r="Q176" s="362"/>
      <c r="R176" s="142"/>
      <c r="T176" s="143" t="s">
        <v>5</v>
      </c>
      <c r="U176" s="152" t="s">
        <v>40</v>
      </c>
      <c r="V176" s="153">
        <v>0.18157999999999999</v>
      </c>
      <c r="W176" s="153">
        <f>V176*K176</f>
        <v>12.573688679999998</v>
      </c>
      <c r="X176" s="153">
        <v>5.1999999999999995E-4</v>
      </c>
      <c r="Y176" s="153">
        <f>X176*K176</f>
        <v>3.6007919999999992E-2</v>
      </c>
      <c r="Z176" s="153">
        <v>0</v>
      </c>
      <c r="AA176" s="154">
        <f>Z176*K176</f>
        <v>0</v>
      </c>
      <c r="AE176" s="362">
        <v>3.1749999999999998</v>
      </c>
      <c r="AF176" s="362"/>
      <c r="AG176" s="1">
        <v>1.1415999999999999</v>
      </c>
      <c r="AR176" s="18" t="s">
        <v>198</v>
      </c>
      <c r="AT176" s="18" t="s">
        <v>136</v>
      </c>
      <c r="AU176" s="18" t="s">
        <v>141</v>
      </c>
      <c r="AY176" s="18" t="s">
        <v>135</v>
      </c>
      <c r="BE176" s="146">
        <f>IF(U176="základná",N176,0)</f>
        <v>0</v>
      </c>
      <c r="BF176" s="146">
        <f>IF(U176="znížená",N176,0)</f>
        <v>0</v>
      </c>
      <c r="BG176" s="146">
        <f>IF(U176="zákl. prenesená",N176,0)</f>
        <v>0</v>
      </c>
      <c r="BH176" s="146">
        <f>IF(U176="zníž. prenesená",N176,0)</f>
        <v>0</v>
      </c>
      <c r="BI176" s="146">
        <f>IF(U176="nulová",N176,0)</f>
        <v>0</v>
      </c>
      <c r="BJ176" s="18" t="s">
        <v>141</v>
      </c>
      <c r="BK176" s="147">
        <f>ROUND(L176*K176,3)</f>
        <v>0</v>
      </c>
      <c r="BL176" s="18" t="s">
        <v>198</v>
      </c>
      <c r="BM176" s="18" t="s">
        <v>462</v>
      </c>
    </row>
    <row r="177" spans="2:18" s="1" customFormat="1" ht="6.95" customHeight="1">
      <c r="B177" s="55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7"/>
    </row>
  </sheetData>
  <mergeCells count="265">
    <mergeCell ref="H1:K1"/>
    <mergeCell ref="S2:AC2"/>
    <mergeCell ref="F176:I176"/>
    <mergeCell ref="L176:M176"/>
    <mergeCell ref="N176:Q176"/>
    <mergeCell ref="N118:Q118"/>
    <mergeCell ref="N119:Q119"/>
    <mergeCell ref="N120:Q120"/>
    <mergeCell ref="N122:Q122"/>
    <mergeCell ref="N131:Q131"/>
    <mergeCell ref="N132:Q132"/>
    <mergeCell ref="N139:Q139"/>
    <mergeCell ref="N153:Q153"/>
    <mergeCell ref="N160:Q160"/>
    <mergeCell ref="N175:Q175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2:I152"/>
    <mergeCell ref="L152:M152"/>
    <mergeCell ref="N152:Q152"/>
    <mergeCell ref="F154:I154"/>
    <mergeCell ref="L154:M154"/>
    <mergeCell ref="N154:Q154"/>
    <mergeCell ref="F155:I155"/>
    <mergeCell ref="L155:M155"/>
    <mergeCell ref="N155:Q155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1:I121"/>
    <mergeCell ref="L121:M121"/>
    <mergeCell ref="N121:Q121"/>
    <mergeCell ref="F123:I123"/>
    <mergeCell ref="L123:M123"/>
    <mergeCell ref="N123:Q123"/>
    <mergeCell ref="F124:I124"/>
    <mergeCell ref="L124:M124"/>
    <mergeCell ref="N124:Q124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F117:I117"/>
    <mergeCell ref="L117:M117"/>
    <mergeCell ref="N117:Q11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AE121:AF121"/>
    <mergeCell ref="AE123:AF123"/>
    <mergeCell ref="AE124:AF124"/>
    <mergeCell ref="AE125:AF125"/>
    <mergeCell ref="AE126:AF126"/>
    <mergeCell ref="AE127:AF127"/>
    <mergeCell ref="AE128:AF128"/>
    <mergeCell ref="AE129:AF129"/>
    <mergeCell ref="AE130:AF130"/>
    <mergeCell ref="AE133:AF133"/>
    <mergeCell ref="AE134:AF134"/>
    <mergeCell ref="AE135:AF135"/>
    <mergeCell ref="AE136:AF136"/>
    <mergeCell ref="AE137:AF137"/>
    <mergeCell ref="AE138:AF138"/>
    <mergeCell ref="AE140:AF140"/>
    <mergeCell ref="AE141:AF141"/>
    <mergeCell ref="AE142:AF142"/>
    <mergeCell ref="AE143:AF143"/>
    <mergeCell ref="AE144:AF144"/>
    <mergeCell ref="AE145:AF145"/>
    <mergeCell ref="AE146:AF146"/>
    <mergeCell ref="AE147:AF147"/>
    <mergeCell ref="AE148:AF148"/>
    <mergeCell ref="AE149:AF149"/>
    <mergeCell ref="AE150:AF150"/>
    <mergeCell ref="AE151:AF151"/>
    <mergeCell ref="AE152:AF152"/>
    <mergeCell ref="AE154:AF154"/>
    <mergeCell ref="AE155:AF155"/>
    <mergeCell ref="AE156:AF156"/>
    <mergeCell ref="AE157:AF157"/>
    <mergeCell ref="AE158:AF158"/>
    <mergeCell ref="AE159:AF159"/>
    <mergeCell ref="AE161:AF161"/>
    <mergeCell ref="AE162:AF162"/>
    <mergeCell ref="AE172:AF172"/>
    <mergeCell ref="AE173:AF173"/>
    <mergeCell ref="AE174:AF174"/>
    <mergeCell ref="AE176:AF176"/>
    <mergeCell ref="AE163:AF163"/>
    <mergeCell ref="AE164:AF164"/>
    <mergeCell ref="AE165:AF165"/>
    <mergeCell ref="AE166:AF166"/>
    <mergeCell ref="AE167:AF167"/>
    <mergeCell ref="AE168:AF168"/>
    <mergeCell ref="AE169:AF169"/>
    <mergeCell ref="AE170:AF170"/>
    <mergeCell ref="AE171:AF171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80"/>
  <sheetViews>
    <sheetView showGridLines="0" zoomScaleNormal="100" workbookViewId="0">
      <pane ySplit="1" topLeftCell="A2" activePane="bottomLeft" state="frozen"/>
      <selection pane="bottomLeft" activeCell="J12" sqref="J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4" hidden="1" customWidth="1"/>
    <col min="32" max="32" width="13" hidden="1" customWidth="1"/>
    <col min="33" max="33" width="11.1640625" hidden="1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4"/>
      <c r="R6" s="23"/>
    </row>
    <row r="7" spans="1:66" s="1" customFormat="1" ht="32.85" customHeight="1">
      <c r="B7" s="31"/>
      <c r="C7" s="32"/>
      <c r="D7" s="27" t="s">
        <v>98</v>
      </c>
      <c r="E7" s="32"/>
      <c r="F7" s="329" t="s">
        <v>463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67">
        <f>'Rekapitulácia stavby'!AN8</f>
        <v>44132</v>
      </c>
      <c r="P9" s="36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327" t="s">
        <v>5</v>
      </c>
      <c r="P11" s="327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327" t="s">
        <v>5</v>
      </c>
      <c r="P12" s="327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327" t="str">
        <f>IF('Rekapitulácia stavby'!AN13="","",'Rekapitulácia stavby'!AN13)</f>
        <v/>
      </c>
      <c r="P14" s="327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327" t="str">
        <f>IF('Rekapitulácia stavby'!AN14="","",'Rekapitulácia stavby'!AN14)</f>
        <v/>
      </c>
      <c r="P15" s="327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327" t="s">
        <v>28</v>
      </c>
      <c r="P17" s="327"/>
      <c r="Q17" s="32"/>
      <c r="R17" s="33"/>
    </row>
    <row r="18" spans="2:18" s="1" customFormat="1" ht="18" customHeight="1">
      <c r="B18" s="31"/>
      <c r="C18" s="32"/>
      <c r="D18" s="32"/>
      <c r="E18" s="26" t="s">
        <v>29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327" t="s">
        <v>5</v>
      </c>
      <c r="P18" s="327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327" t="str">
        <f>IF('Rekapitulácia stavby'!AN19="","",'Rekapitulácia stavby'!AN19)</f>
        <v/>
      </c>
      <c r="P20" s="327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327" t="str">
        <f>IF('Rekapitulácia stavby'!AN20="","",'Rekapitulácia stavby'!AN20)</f>
        <v/>
      </c>
      <c r="P21" s="327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330" t="s">
        <v>5</v>
      </c>
      <c r="F24" s="330"/>
      <c r="G24" s="330"/>
      <c r="H24" s="330"/>
      <c r="I24" s="330"/>
      <c r="J24" s="330"/>
      <c r="K24" s="330"/>
      <c r="L24" s="33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100</v>
      </c>
      <c r="E27" s="32"/>
      <c r="F27" s="32"/>
      <c r="G27" s="32"/>
      <c r="H27" s="32"/>
      <c r="I27" s="32"/>
      <c r="J27" s="32"/>
      <c r="K27" s="32"/>
      <c r="L27" s="32"/>
      <c r="M27" s="357">
        <f>N88</f>
        <v>0</v>
      </c>
      <c r="N27" s="357"/>
      <c r="O27" s="357"/>
      <c r="P27" s="357"/>
      <c r="Q27" s="32"/>
      <c r="R27" s="33"/>
    </row>
    <row r="28" spans="2:18" s="1" customFormat="1" ht="14.45" customHeight="1">
      <c r="B28" s="31"/>
      <c r="C28" s="32"/>
      <c r="D28" s="30" t="s">
        <v>101</v>
      </c>
      <c r="E28" s="32"/>
      <c r="F28" s="32"/>
      <c r="G28" s="32"/>
      <c r="H28" s="32"/>
      <c r="I28" s="32"/>
      <c r="J28" s="32"/>
      <c r="K28" s="32"/>
      <c r="L28" s="32"/>
      <c r="M28" s="357">
        <f>N99</f>
        <v>0</v>
      </c>
      <c r="N28" s="357"/>
      <c r="O28" s="357"/>
      <c r="P28" s="35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368">
        <f>ROUND(M27+M28,2)</f>
        <v>0</v>
      </c>
      <c r="N30" s="366"/>
      <c r="O30" s="366"/>
      <c r="P30" s="366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369">
        <f>M30</f>
        <v>0</v>
      </c>
      <c r="I32" s="366"/>
      <c r="J32" s="366"/>
      <c r="K32" s="32"/>
      <c r="L32" s="32"/>
      <c r="M32" s="369">
        <f>H32*0.2</f>
        <v>0</v>
      </c>
      <c r="N32" s="366"/>
      <c r="O32" s="366"/>
      <c r="P32" s="366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369"/>
      <c r="I33" s="366"/>
      <c r="J33" s="366"/>
      <c r="K33" s="32"/>
      <c r="L33" s="32"/>
      <c r="M33" s="369"/>
      <c r="N33" s="366"/>
      <c r="O33" s="366"/>
      <c r="P33" s="366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369">
        <f>ROUND((SUM(BG99:BG100)+SUM(BG118:BG179)), 2)</f>
        <v>0</v>
      </c>
      <c r="I34" s="366"/>
      <c r="J34" s="366"/>
      <c r="K34" s="32"/>
      <c r="L34" s="32"/>
      <c r="M34" s="369">
        <v>0</v>
      </c>
      <c r="N34" s="366"/>
      <c r="O34" s="366"/>
      <c r="P34" s="366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369">
        <f>ROUND((SUM(BH99:BH100)+SUM(BH118:BH179)), 2)</f>
        <v>0</v>
      </c>
      <c r="I35" s="366"/>
      <c r="J35" s="366"/>
      <c r="K35" s="32"/>
      <c r="L35" s="32"/>
      <c r="M35" s="369">
        <v>0</v>
      </c>
      <c r="N35" s="366"/>
      <c r="O35" s="366"/>
      <c r="P35" s="366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369">
        <f>ROUND((SUM(BI99:BI100)+SUM(BI118:BI179)), 2)</f>
        <v>0</v>
      </c>
      <c r="I36" s="366"/>
      <c r="J36" s="366"/>
      <c r="K36" s="32"/>
      <c r="L36" s="32"/>
      <c r="M36" s="369">
        <v>0</v>
      </c>
      <c r="N36" s="366"/>
      <c r="O36" s="366"/>
      <c r="P36" s="366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2"/>
      <c r="R78" s="33"/>
    </row>
    <row r="79" spans="2:18" s="1" customFormat="1" ht="36.950000000000003" customHeight="1">
      <c r="B79" s="31"/>
      <c r="C79" s="65" t="s">
        <v>98</v>
      </c>
      <c r="D79" s="32"/>
      <c r="E79" s="32"/>
      <c r="F79" s="345" t="str">
        <f>F7</f>
        <v>03 - Výmena otvorových výplní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Krásna Ves, parcela č. 155</v>
      </c>
      <c r="G81" s="32"/>
      <c r="H81" s="32"/>
      <c r="I81" s="32"/>
      <c r="J81" s="32"/>
      <c r="K81" s="28" t="s">
        <v>20</v>
      </c>
      <c r="L81" s="32"/>
      <c r="M81" s="367">
        <f>IF(O9="","",O9)</f>
        <v>44132</v>
      </c>
      <c r="N81" s="367"/>
      <c r="O81" s="367"/>
      <c r="P81" s="36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Krásna Ves</v>
      </c>
      <c r="G83" s="32"/>
      <c r="H83" s="32"/>
      <c r="I83" s="32"/>
      <c r="J83" s="32"/>
      <c r="K83" s="28" t="s">
        <v>27</v>
      </c>
      <c r="L83" s="32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00"/>
      <c r="I86" s="100"/>
      <c r="J86" s="100"/>
      <c r="K86" s="100"/>
      <c r="L86" s="100"/>
      <c r="M86" s="100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105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52">
        <f>N118</f>
        <v>0</v>
      </c>
      <c r="O88" s="374"/>
      <c r="P88" s="374"/>
      <c r="Q88" s="374"/>
      <c r="R88" s="33"/>
      <c r="AU88" s="18" t="s">
        <v>106</v>
      </c>
    </row>
    <row r="89" spans="2:47" s="6" customFormat="1" ht="24.95" customHeight="1">
      <c r="B89" s="109"/>
      <c r="C89" s="110"/>
      <c r="D89" s="111" t="s">
        <v>107</v>
      </c>
      <c r="E89" s="110"/>
      <c r="F89" s="110"/>
      <c r="G89" s="110"/>
      <c r="H89" s="110"/>
      <c r="I89" s="110"/>
      <c r="J89" s="110"/>
      <c r="K89" s="110"/>
      <c r="L89" s="110"/>
      <c r="M89" s="110"/>
      <c r="N89" s="375">
        <f>N119</f>
        <v>0</v>
      </c>
      <c r="O89" s="376"/>
      <c r="P89" s="376"/>
      <c r="Q89" s="376"/>
      <c r="R89" s="112"/>
    </row>
    <row r="90" spans="2:47" s="7" customFormat="1" ht="19.899999999999999" customHeight="1">
      <c r="B90" s="113"/>
      <c r="C90" s="114"/>
      <c r="D90" s="115" t="s">
        <v>108</v>
      </c>
      <c r="E90" s="114"/>
      <c r="F90" s="114"/>
      <c r="G90" s="114"/>
      <c r="H90" s="114"/>
      <c r="I90" s="114"/>
      <c r="J90" s="114"/>
      <c r="K90" s="114"/>
      <c r="L90" s="114"/>
      <c r="M90" s="114"/>
      <c r="N90" s="377">
        <f>N120</f>
        <v>0</v>
      </c>
      <c r="O90" s="378"/>
      <c r="P90" s="378"/>
      <c r="Q90" s="378"/>
      <c r="R90" s="116"/>
    </row>
    <row r="91" spans="2:47" s="7" customFormat="1" ht="19.899999999999999" customHeight="1">
      <c r="B91" s="113"/>
      <c r="C91" s="114"/>
      <c r="D91" s="115" t="s">
        <v>109</v>
      </c>
      <c r="E91" s="114"/>
      <c r="F91" s="114"/>
      <c r="G91" s="114"/>
      <c r="H91" s="114"/>
      <c r="I91" s="114"/>
      <c r="J91" s="114"/>
      <c r="K91" s="114"/>
      <c r="L91" s="114"/>
      <c r="M91" s="114"/>
      <c r="N91" s="377">
        <f>N123</f>
        <v>0</v>
      </c>
      <c r="O91" s="378"/>
      <c r="P91" s="378"/>
      <c r="Q91" s="378"/>
      <c r="R91" s="116"/>
    </row>
    <row r="92" spans="2:47" s="7" customFormat="1" ht="19.899999999999999" customHeight="1">
      <c r="B92" s="113"/>
      <c r="C92" s="114"/>
      <c r="D92" s="115" t="s">
        <v>110</v>
      </c>
      <c r="E92" s="114"/>
      <c r="F92" s="114"/>
      <c r="G92" s="114"/>
      <c r="H92" s="114"/>
      <c r="I92" s="114"/>
      <c r="J92" s="114"/>
      <c r="K92" s="114"/>
      <c r="L92" s="114"/>
      <c r="M92" s="114"/>
      <c r="N92" s="377">
        <f>N141</f>
        <v>0</v>
      </c>
      <c r="O92" s="378"/>
      <c r="P92" s="378"/>
      <c r="Q92" s="378"/>
      <c r="R92" s="116"/>
    </row>
    <row r="93" spans="2:47" s="6" customFormat="1" ht="24.95" customHeight="1">
      <c r="B93" s="109"/>
      <c r="C93" s="110"/>
      <c r="D93" s="111" t="s">
        <v>111</v>
      </c>
      <c r="E93" s="110"/>
      <c r="F93" s="110"/>
      <c r="G93" s="110"/>
      <c r="H93" s="110"/>
      <c r="I93" s="110"/>
      <c r="J93" s="110"/>
      <c r="K93" s="110"/>
      <c r="L93" s="110"/>
      <c r="M93" s="110"/>
      <c r="N93" s="375">
        <f>N143</f>
        <v>0</v>
      </c>
      <c r="O93" s="376"/>
      <c r="P93" s="376"/>
      <c r="Q93" s="376"/>
      <c r="R93" s="112"/>
    </row>
    <row r="94" spans="2:47" s="7" customFormat="1" ht="19.899999999999999" customHeight="1">
      <c r="B94" s="113"/>
      <c r="C94" s="114"/>
      <c r="D94" s="115" t="s">
        <v>115</v>
      </c>
      <c r="E94" s="114"/>
      <c r="F94" s="114"/>
      <c r="G94" s="114"/>
      <c r="H94" s="114"/>
      <c r="I94" s="114"/>
      <c r="J94" s="114"/>
      <c r="K94" s="114"/>
      <c r="L94" s="114"/>
      <c r="M94" s="114"/>
      <c r="N94" s="377">
        <f>N144</f>
        <v>0</v>
      </c>
      <c r="O94" s="378"/>
      <c r="P94" s="378"/>
      <c r="Q94" s="378"/>
      <c r="R94" s="116"/>
    </row>
    <row r="95" spans="2:47" s="7" customFormat="1" ht="19.899999999999999" customHeight="1">
      <c r="B95" s="113"/>
      <c r="C95" s="114"/>
      <c r="D95" s="115" t="s">
        <v>116</v>
      </c>
      <c r="E95" s="114"/>
      <c r="F95" s="114"/>
      <c r="G95" s="114"/>
      <c r="H95" s="114"/>
      <c r="I95" s="114"/>
      <c r="J95" s="114"/>
      <c r="K95" s="114"/>
      <c r="L95" s="114"/>
      <c r="M95" s="114"/>
      <c r="N95" s="377">
        <f>N148</f>
        <v>0</v>
      </c>
      <c r="O95" s="378"/>
      <c r="P95" s="378"/>
      <c r="Q95" s="378"/>
      <c r="R95" s="116"/>
    </row>
    <row r="96" spans="2:47" s="7" customFormat="1" ht="19.899999999999999" customHeight="1">
      <c r="B96" s="113"/>
      <c r="C96" s="114"/>
      <c r="D96" s="115" t="s">
        <v>117</v>
      </c>
      <c r="E96" s="114"/>
      <c r="F96" s="114"/>
      <c r="G96" s="114"/>
      <c r="H96" s="114"/>
      <c r="I96" s="114"/>
      <c r="J96" s="114"/>
      <c r="K96" s="114"/>
      <c r="L96" s="114"/>
      <c r="M96" s="114"/>
      <c r="N96" s="377">
        <f>N173</f>
        <v>0</v>
      </c>
      <c r="O96" s="378"/>
      <c r="P96" s="378"/>
      <c r="Q96" s="378"/>
      <c r="R96" s="116"/>
    </row>
    <row r="97" spans="2:21" s="7" customFormat="1" ht="19.899999999999999" customHeight="1">
      <c r="B97" s="113"/>
      <c r="C97" s="114"/>
      <c r="D97" s="115" t="s">
        <v>118</v>
      </c>
      <c r="E97" s="114"/>
      <c r="F97" s="114"/>
      <c r="G97" s="114"/>
      <c r="H97" s="114"/>
      <c r="I97" s="114"/>
      <c r="J97" s="114"/>
      <c r="K97" s="114"/>
      <c r="L97" s="114"/>
      <c r="M97" s="114"/>
      <c r="N97" s="377">
        <f>N178</f>
        <v>0</v>
      </c>
      <c r="O97" s="378"/>
      <c r="P97" s="378"/>
      <c r="Q97" s="378"/>
      <c r="R97" s="116"/>
    </row>
    <row r="98" spans="2:21" s="1" customFormat="1" ht="21.75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108" t="s">
        <v>120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74">
        <v>0</v>
      </c>
      <c r="O99" s="379"/>
      <c r="P99" s="379"/>
      <c r="Q99" s="379"/>
      <c r="R99" s="33"/>
      <c r="T99" s="117"/>
      <c r="U99" s="118" t="s">
        <v>37</v>
      </c>
    </row>
    <row r="100" spans="2:21" s="1" customFormat="1" ht="18" customHeight="1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</row>
    <row r="101" spans="2:21" s="1" customFormat="1" ht="29.25" customHeight="1">
      <c r="B101" s="31"/>
      <c r="C101" s="99" t="s">
        <v>91</v>
      </c>
      <c r="D101" s="100"/>
      <c r="E101" s="100"/>
      <c r="F101" s="100"/>
      <c r="G101" s="100"/>
      <c r="H101" s="100"/>
      <c r="I101" s="100"/>
      <c r="J101" s="100"/>
      <c r="K101" s="100"/>
      <c r="L101" s="348">
        <f>ROUND(SUM(N88+N99),2)</f>
        <v>0</v>
      </c>
      <c r="M101" s="348"/>
      <c r="N101" s="348"/>
      <c r="O101" s="348"/>
      <c r="P101" s="348"/>
      <c r="Q101" s="348"/>
      <c r="R101" s="33"/>
    </row>
    <row r="102" spans="2:21" s="1" customFormat="1" ht="6.95" customHeight="1"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7"/>
    </row>
    <row r="106" spans="2:21" s="1" customFormat="1" ht="6.95" customHeight="1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60"/>
    </row>
    <row r="107" spans="2:21" s="1" customFormat="1" ht="36.950000000000003" customHeight="1">
      <c r="B107" s="31"/>
      <c r="C107" s="343" t="s">
        <v>121</v>
      </c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3"/>
    </row>
    <row r="108" spans="2:21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1" s="1" customFormat="1" ht="30" customHeight="1">
      <c r="B109" s="31"/>
      <c r="C109" s="28" t="s">
        <v>14</v>
      </c>
      <c r="D109" s="32"/>
      <c r="E109" s="32"/>
      <c r="F109" s="364" t="str">
        <f>F6</f>
        <v>Zníženie energetickej náročnosti obecného úradu v obci Krásna Ves</v>
      </c>
      <c r="G109" s="365"/>
      <c r="H109" s="365"/>
      <c r="I109" s="365"/>
      <c r="J109" s="365"/>
      <c r="K109" s="365"/>
      <c r="L109" s="365"/>
      <c r="M109" s="365"/>
      <c r="N109" s="365"/>
      <c r="O109" s="365"/>
      <c r="P109" s="365"/>
      <c r="Q109" s="32"/>
      <c r="R109" s="33"/>
    </row>
    <row r="110" spans="2:21" s="1" customFormat="1" ht="36.950000000000003" customHeight="1">
      <c r="B110" s="31"/>
      <c r="C110" s="65" t="s">
        <v>98</v>
      </c>
      <c r="D110" s="32"/>
      <c r="E110" s="32"/>
      <c r="F110" s="345" t="str">
        <f>F7</f>
        <v>03 - Výmena otvorových výplní</v>
      </c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8" customHeight="1">
      <c r="B112" s="31"/>
      <c r="C112" s="28" t="s">
        <v>18</v>
      </c>
      <c r="D112" s="32"/>
      <c r="E112" s="32"/>
      <c r="F112" s="26" t="str">
        <f>F9</f>
        <v>Krásna Ves, parcela č. 155</v>
      </c>
      <c r="G112" s="32"/>
      <c r="H112" s="32"/>
      <c r="I112" s="32"/>
      <c r="J112" s="32"/>
      <c r="K112" s="28" t="s">
        <v>20</v>
      </c>
      <c r="L112" s="32"/>
      <c r="M112" s="367">
        <f>IF(O9="","",O9)</f>
        <v>44132</v>
      </c>
      <c r="N112" s="367"/>
      <c r="O112" s="367"/>
      <c r="P112" s="367"/>
      <c r="Q112" s="32"/>
      <c r="R112" s="33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15">
      <c r="B114" s="31"/>
      <c r="C114" s="28" t="s">
        <v>21</v>
      </c>
      <c r="D114" s="32"/>
      <c r="E114" s="32"/>
      <c r="F114" s="26" t="str">
        <f>E12</f>
        <v>Obec Krásna Ves</v>
      </c>
      <c r="G114" s="32"/>
      <c r="H114" s="32"/>
      <c r="I114" s="32"/>
      <c r="J114" s="32"/>
      <c r="K114" s="28" t="s">
        <v>27</v>
      </c>
      <c r="L114" s="32"/>
      <c r="M114" s="327" t="str">
        <f>E18</f>
        <v xml:space="preserve">FK Real s.r.o. </v>
      </c>
      <c r="N114" s="327"/>
      <c r="O114" s="327"/>
      <c r="P114" s="327"/>
      <c r="Q114" s="327"/>
      <c r="R114" s="33"/>
    </row>
    <row r="115" spans="2:65" s="1" customFormat="1" ht="14.45" customHeight="1">
      <c r="B115" s="31"/>
      <c r="C115" s="28" t="s">
        <v>25</v>
      </c>
      <c r="D115" s="32"/>
      <c r="E115" s="32"/>
      <c r="F115" s="26" t="str">
        <f>IF(E15="","",E15)</f>
        <v xml:space="preserve"> </v>
      </c>
      <c r="G115" s="32"/>
      <c r="H115" s="32"/>
      <c r="I115" s="32"/>
      <c r="J115" s="32"/>
      <c r="K115" s="28" t="s">
        <v>32</v>
      </c>
      <c r="L115" s="32"/>
      <c r="M115" s="327" t="str">
        <f>E21</f>
        <v xml:space="preserve"> </v>
      </c>
      <c r="N115" s="327"/>
      <c r="O115" s="327"/>
      <c r="P115" s="327"/>
      <c r="Q115" s="327"/>
      <c r="R115" s="33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8" customFormat="1" ht="29.25" customHeight="1">
      <c r="B117" s="119"/>
      <c r="C117" s="120" t="s">
        <v>122</v>
      </c>
      <c r="D117" s="121" t="s">
        <v>123</v>
      </c>
      <c r="E117" s="121" t="s">
        <v>55</v>
      </c>
      <c r="F117" s="380" t="s">
        <v>124</v>
      </c>
      <c r="G117" s="380"/>
      <c r="H117" s="380"/>
      <c r="I117" s="380"/>
      <c r="J117" s="121" t="s">
        <v>125</v>
      </c>
      <c r="K117" s="121" t="s">
        <v>126</v>
      </c>
      <c r="L117" s="380" t="s">
        <v>127</v>
      </c>
      <c r="M117" s="380"/>
      <c r="N117" s="380" t="s">
        <v>104</v>
      </c>
      <c r="O117" s="380"/>
      <c r="P117" s="380"/>
      <c r="Q117" s="381"/>
      <c r="R117" s="122"/>
      <c r="T117" s="72" t="s">
        <v>128</v>
      </c>
      <c r="U117" s="73" t="s">
        <v>37</v>
      </c>
      <c r="V117" s="73" t="s">
        <v>129</v>
      </c>
      <c r="W117" s="73" t="s">
        <v>130</v>
      </c>
      <c r="X117" s="73" t="s">
        <v>131</v>
      </c>
      <c r="Y117" s="73" t="s">
        <v>132</v>
      </c>
      <c r="Z117" s="73" t="s">
        <v>133</v>
      </c>
      <c r="AA117" s="74" t="s">
        <v>134</v>
      </c>
    </row>
    <row r="118" spans="2:65" s="1" customFormat="1" ht="29.25" customHeight="1">
      <c r="B118" s="31"/>
      <c r="C118" s="76" t="s">
        <v>100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85"/>
      <c r="O118" s="386"/>
      <c r="P118" s="386"/>
      <c r="Q118" s="386"/>
      <c r="R118" s="33"/>
      <c r="T118" s="75"/>
      <c r="U118" s="47"/>
      <c r="V118" s="47"/>
      <c r="W118" s="123">
        <f>W119+W143</f>
        <v>422.91632340000001</v>
      </c>
      <c r="X118" s="47"/>
      <c r="Y118" s="123">
        <f>Y119+Y143</f>
        <v>4.2480456699999998</v>
      </c>
      <c r="Z118" s="47"/>
      <c r="AA118" s="124">
        <f>AA119+AA143</f>
        <v>8.3048970000000022</v>
      </c>
      <c r="AT118" s="18" t="s">
        <v>72</v>
      </c>
      <c r="AU118" s="18" t="s">
        <v>106</v>
      </c>
      <c r="BK118" s="125">
        <f>BK119+BK143</f>
        <v>0</v>
      </c>
    </row>
    <row r="119" spans="2:65" s="9" customFormat="1" ht="37.35" customHeight="1">
      <c r="B119" s="126"/>
      <c r="C119" s="127"/>
      <c r="D119" s="128" t="s">
        <v>107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387"/>
      <c r="O119" s="388"/>
      <c r="P119" s="388"/>
      <c r="Q119" s="388"/>
      <c r="R119" s="129"/>
      <c r="T119" s="130"/>
      <c r="U119" s="127"/>
      <c r="V119" s="127"/>
      <c r="W119" s="131">
        <f>W120+W123+W141</f>
        <v>182.87148812000001</v>
      </c>
      <c r="X119" s="127"/>
      <c r="Y119" s="131">
        <f>Y120+Y123+Y141</f>
        <v>4.05660547</v>
      </c>
      <c r="Z119" s="127"/>
      <c r="AA119" s="132">
        <f>AA120+AA123+AA141</f>
        <v>8.0029200000000014</v>
      </c>
      <c r="AR119" s="133" t="s">
        <v>80</v>
      </c>
      <c r="AT119" s="134" t="s">
        <v>72</v>
      </c>
      <c r="AU119" s="134" t="s">
        <v>73</v>
      </c>
      <c r="AY119" s="133" t="s">
        <v>135</v>
      </c>
      <c r="BK119" s="135">
        <f>BK120+BK123+BK141</f>
        <v>0</v>
      </c>
    </row>
    <row r="120" spans="2:65" s="9" customFormat="1" ht="19.899999999999999" customHeight="1">
      <c r="B120" s="126"/>
      <c r="C120" s="127"/>
      <c r="D120" s="136" t="s">
        <v>108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389"/>
      <c r="O120" s="390"/>
      <c r="P120" s="390"/>
      <c r="Q120" s="390"/>
      <c r="R120" s="129"/>
      <c r="T120" s="130"/>
      <c r="U120" s="127"/>
      <c r="V120" s="127"/>
      <c r="W120" s="131">
        <f>SUM(W121:W122)</f>
        <v>61.173315120000005</v>
      </c>
      <c r="X120" s="127"/>
      <c r="Y120" s="131">
        <f>SUM(Y121:Y122)</f>
        <v>4.05660547</v>
      </c>
      <c r="Z120" s="127"/>
      <c r="AA120" s="132">
        <f>SUM(AA121:AA122)</f>
        <v>0</v>
      </c>
      <c r="AR120" s="133" t="s">
        <v>80</v>
      </c>
      <c r="AT120" s="134" t="s">
        <v>72</v>
      </c>
      <c r="AU120" s="134" t="s">
        <v>80</v>
      </c>
      <c r="AY120" s="133" t="s">
        <v>135</v>
      </c>
      <c r="BK120" s="135">
        <f>SUM(BK121:BK122)</f>
        <v>0</v>
      </c>
    </row>
    <row r="121" spans="2:65" s="1" customFormat="1" ht="25.5" customHeight="1">
      <c r="B121" s="137"/>
      <c r="C121" s="138" t="s">
        <v>80</v>
      </c>
      <c r="D121" s="138" t="s">
        <v>136</v>
      </c>
      <c r="E121" s="139" t="s">
        <v>464</v>
      </c>
      <c r="F121" s="382" t="s">
        <v>465</v>
      </c>
      <c r="G121" s="382"/>
      <c r="H121" s="382"/>
      <c r="I121" s="382"/>
      <c r="J121" s="140" t="s">
        <v>139</v>
      </c>
      <c r="K121" s="141">
        <v>67.129000000000005</v>
      </c>
      <c r="L121" s="362"/>
      <c r="M121" s="362"/>
      <c r="N121" s="362"/>
      <c r="O121" s="362"/>
      <c r="P121" s="362"/>
      <c r="Q121" s="362"/>
      <c r="R121" s="142"/>
      <c r="T121" s="143" t="s">
        <v>5</v>
      </c>
      <c r="U121" s="40" t="s">
        <v>40</v>
      </c>
      <c r="V121" s="144">
        <v>0.80010000000000003</v>
      </c>
      <c r="W121" s="144">
        <f>V121*K121</f>
        <v>53.709912900000006</v>
      </c>
      <c r="X121" s="144">
        <v>5.5320000000000001E-2</v>
      </c>
      <c r="Y121" s="144">
        <f>X121*K121</f>
        <v>3.7135762800000003</v>
      </c>
      <c r="Z121" s="144">
        <v>0</v>
      </c>
      <c r="AA121" s="145">
        <f>Z121*K121</f>
        <v>0</v>
      </c>
      <c r="AE121" s="362">
        <v>13.925000000000001</v>
      </c>
      <c r="AF121" s="362"/>
      <c r="AG121" s="1">
        <v>1.1415999999999999</v>
      </c>
      <c r="AR121" s="18" t="s">
        <v>140</v>
      </c>
      <c r="AT121" s="18" t="s">
        <v>136</v>
      </c>
      <c r="AU121" s="18" t="s">
        <v>141</v>
      </c>
      <c r="AY121" s="18" t="s">
        <v>135</v>
      </c>
      <c r="BE121" s="146">
        <f>IF(U121="základná",N121,0)</f>
        <v>0</v>
      </c>
      <c r="BF121" s="146">
        <f>IF(U121="znížená",N121,0)</f>
        <v>0</v>
      </c>
      <c r="BG121" s="146">
        <f>IF(U121="zákl. prenesená",N121,0)</f>
        <v>0</v>
      </c>
      <c r="BH121" s="146">
        <f>IF(U121="zníž. prenesená",N121,0)</f>
        <v>0</v>
      </c>
      <c r="BI121" s="146">
        <f>IF(U121="nulová",N121,0)</f>
        <v>0</v>
      </c>
      <c r="BJ121" s="18" t="s">
        <v>141</v>
      </c>
      <c r="BK121" s="147">
        <f>ROUND(L121*K121,3)</f>
        <v>0</v>
      </c>
      <c r="BL121" s="18" t="s">
        <v>140</v>
      </c>
      <c r="BM121" s="18" t="s">
        <v>466</v>
      </c>
    </row>
    <row r="122" spans="2:65" s="1" customFormat="1" ht="25.5" customHeight="1">
      <c r="B122" s="137"/>
      <c r="C122" s="138" t="s">
        <v>141</v>
      </c>
      <c r="D122" s="138" t="s">
        <v>136</v>
      </c>
      <c r="E122" s="139" t="s">
        <v>467</v>
      </c>
      <c r="F122" s="382" t="s">
        <v>468</v>
      </c>
      <c r="G122" s="382"/>
      <c r="H122" s="382"/>
      <c r="I122" s="382"/>
      <c r="J122" s="140" t="s">
        <v>139</v>
      </c>
      <c r="K122" s="141">
        <v>67.129000000000005</v>
      </c>
      <c r="L122" s="362"/>
      <c r="M122" s="362"/>
      <c r="N122" s="362"/>
      <c r="O122" s="362"/>
      <c r="P122" s="362"/>
      <c r="Q122" s="362"/>
      <c r="R122" s="142"/>
      <c r="T122" s="143" t="s">
        <v>5</v>
      </c>
      <c r="U122" s="40" t="s">
        <v>40</v>
      </c>
      <c r="V122" s="144">
        <v>0.11118</v>
      </c>
      <c r="W122" s="144">
        <f>V122*K122</f>
        <v>7.4634022200000008</v>
      </c>
      <c r="X122" s="144">
        <v>5.11E-3</v>
      </c>
      <c r="Y122" s="144">
        <f>X122*K122</f>
        <v>0.34302919000000004</v>
      </c>
      <c r="Z122" s="144">
        <v>0</v>
      </c>
      <c r="AA122" s="145">
        <f>Z122*K122</f>
        <v>0</v>
      </c>
      <c r="AE122" s="362">
        <v>4.8810000000000002</v>
      </c>
      <c r="AF122" s="362"/>
      <c r="AG122" s="1">
        <v>1.1415999999999999</v>
      </c>
      <c r="AR122" s="18" t="s">
        <v>140</v>
      </c>
      <c r="AT122" s="18" t="s">
        <v>136</v>
      </c>
      <c r="AU122" s="18" t="s">
        <v>141</v>
      </c>
      <c r="AY122" s="18" t="s">
        <v>135</v>
      </c>
      <c r="BE122" s="146">
        <f>IF(U122="základná",N122,0)</f>
        <v>0</v>
      </c>
      <c r="BF122" s="146">
        <f>IF(U122="znížená",N122,0)</f>
        <v>0</v>
      </c>
      <c r="BG122" s="146">
        <f>IF(U122="zákl. prenesená",N122,0)</f>
        <v>0</v>
      </c>
      <c r="BH122" s="146">
        <f>IF(U122="zníž. prenesená",N122,0)</f>
        <v>0</v>
      </c>
      <c r="BI122" s="146">
        <f>IF(U122="nulová",N122,0)</f>
        <v>0</v>
      </c>
      <c r="BJ122" s="18" t="s">
        <v>141</v>
      </c>
      <c r="BK122" s="147">
        <f>ROUND(L122*K122,3)</f>
        <v>0</v>
      </c>
      <c r="BL122" s="18" t="s">
        <v>140</v>
      </c>
      <c r="BM122" s="18" t="s">
        <v>469</v>
      </c>
    </row>
    <row r="123" spans="2:65" s="9" customFormat="1" ht="29.85" customHeight="1">
      <c r="B123" s="126"/>
      <c r="C123" s="127"/>
      <c r="D123" s="136" t="s">
        <v>109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391"/>
      <c r="O123" s="392"/>
      <c r="P123" s="392"/>
      <c r="Q123" s="392"/>
      <c r="R123" s="129"/>
      <c r="T123" s="130"/>
      <c r="U123" s="127"/>
      <c r="V123" s="127"/>
      <c r="W123" s="131">
        <f>SUM(W124:W140)</f>
        <v>111.705782</v>
      </c>
      <c r="X123" s="127"/>
      <c r="Y123" s="131">
        <f>SUM(Y124:Y140)</f>
        <v>0</v>
      </c>
      <c r="Z123" s="127"/>
      <c r="AA123" s="132">
        <f>SUM(AA124:AA140)</f>
        <v>8.0029200000000014</v>
      </c>
      <c r="AE123" s="136"/>
      <c r="AF123" s="136"/>
      <c r="AG123" s="1">
        <v>1.1415999999999999</v>
      </c>
      <c r="AR123" s="133" t="s">
        <v>80</v>
      </c>
      <c r="AT123" s="134" t="s">
        <v>72</v>
      </c>
      <c r="AU123" s="134" t="s">
        <v>80</v>
      </c>
      <c r="AY123" s="133" t="s">
        <v>135</v>
      </c>
      <c r="BK123" s="135">
        <f>SUM(BK124:BK140)</f>
        <v>0</v>
      </c>
    </row>
    <row r="124" spans="2:65" s="1" customFormat="1" ht="25.5" customHeight="1">
      <c r="B124" s="137"/>
      <c r="C124" s="138" t="s">
        <v>146</v>
      </c>
      <c r="D124" s="138" t="s">
        <v>136</v>
      </c>
      <c r="E124" s="139" t="s">
        <v>470</v>
      </c>
      <c r="F124" s="382" t="s">
        <v>471</v>
      </c>
      <c r="G124" s="382"/>
      <c r="H124" s="382"/>
      <c r="I124" s="382"/>
      <c r="J124" s="140" t="s">
        <v>196</v>
      </c>
      <c r="K124" s="141">
        <v>18</v>
      </c>
      <c r="L124" s="362"/>
      <c r="M124" s="362"/>
      <c r="N124" s="362"/>
      <c r="O124" s="362"/>
      <c r="P124" s="362"/>
      <c r="Q124" s="362"/>
      <c r="R124" s="142"/>
      <c r="T124" s="143" t="s">
        <v>5</v>
      </c>
      <c r="U124" s="40" t="s">
        <v>40</v>
      </c>
      <c r="V124" s="144">
        <v>0.03</v>
      </c>
      <c r="W124" s="144">
        <f t="shared" ref="W124:W140" si="0">V124*K124</f>
        <v>0.54</v>
      </c>
      <c r="X124" s="144">
        <v>0</v>
      </c>
      <c r="Y124" s="144">
        <f t="shared" ref="Y124:Y140" si="1">X124*K124</f>
        <v>0</v>
      </c>
      <c r="Z124" s="144">
        <v>1.2E-2</v>
      </c>
      <c r="AA124" s="145">
        <f t="shared" ref="AA124:AA140" si="2">Z124*K124</f>
        <v>0.216</v>
      </c>
      <c r="AE124" s="362">
        <v>0.33100000000000002</v>
      </c>
      <c r="AF124" s="362"/>
      <c r="AG124" s="1">
        <v>1.1415999999999999</v>
      </c>
      <c r="AR124" s="18" t="s">
        <v>140</v>
      </c>
      <c r="AT124" s="18" t="s">
        <v>136</v>
      </c>
      <c r="AU124" s="18" t="s">
        <v>141</v>
      </c>
      <c r="AY124" s="18" t="s">
        <v>135</v>
      </c>
      <c r="BE124" s="146">
        <f t="shared" ref="BE124:BE140" si="3">IF(U124="základná",N124,0)</f>
        <v>0</v>
      </c>
      <c r="BF124" s="146">
        <f t="shared" ref="BF124:BF140" si="4">IF(U124="znížená",N124,0)</f>
        <v>0</v>
      </c>
      <c r="BG124" s="146">
        <f t="shared" ref="BG124:BG140" si="5">IF(U124="zákl. prenesená",N124,0)</f>
        <v>0</v>
      </c>
      <c r="BH124" s="146">
        <f t="shared" ref="BH124:BH140" si="6">IF(U124="zníž. prenesená",N124,0)</f>
        <v>0</v>
      </c>
      <c r="BI124" s="146">
        <f t="shared" ref="BI124:BI140" si="7">IF(U124="nulová",N124,0)</f>
        <v>0</v>
      </c>
      <c r="BJ124" s="18" t="s">
        <v>141</v>
      </c>
      <c r="BK124" s="147">
        <f t="shared" ref="BK124:BK140" si="8">ROUND(L124*K124,3)</f>
        <v>0</v>
      </c>
      <c r="BL124" s="18" t="s">
        <v>140</v>
      </c>
      <c r="BM124" s="18" t="s">
        <v>472</v>
      </c>
    </row>
    <row r="125" spans="2:65" s="1" customFormat="1" ht="25.5" customHeight="1">
      <c r="B125" s="137"/>
      <c r="C125" s="138" t="s">
        <v>140</v>
      </c>
      <c r="D125" s="138" t="s">
        <v>136</v>
      </c>
      <c r="E125" s="139" t="s">
        <v>473</v>
      </c>
      <c r="F125" s="382" t="s">
        <v>474</v>
      </c>
      <c r="G125" s="382"/>
      <c r="H125" s="382"/>
      <c r="I125" s="382"/>
      <c r="J125" s="140" t="s">
        <v>196</v>
      </c>
      <c r="K125" s="141">
        <v>26</v>
      </c>
      <c r="L125" s="362"/>
      <c r="M125" s="362"/>
      <c r="N125" s="362"/>
      <c r="O125" s="362"/>
      <c r="P125" s="362"/>
      <c r="Q125" s="362"/>
      <c r="R125" s="142"/>
      <c r="T125" s="143" t="s">
        <v>5</v>
      </c>
      <c r="U125" s="40" t="s">
        <v>40</v>
      </c>
      <c r="V125" s="144">
        <v>6.0999999999999999E-2</v>
      </c>
      <c r="W125" s="144">
        <f t="shared" si="0"/>
        <v>1.5859999999999999</v>
      </c>
      <c r="X125" s="144">
        <v>0</v>
      </c>
      <c r="Y125" s="144">
        <f t="shared" si="1"/>
        <v>0</v>
      </c>
      <c r="Z125" s="144">
        <v>1.6E-2</v>
      </c>
      <c r="AA125" s="145">
        <f t="shared" si="2"/>
        <v>0.41600000000000004</v>
      </c>
      <c r="AE125" s="362">
        <v>0.67500000000000004</v>
      </c>
      <c r="AF125" s="362"/>
      <c r="AG125" s="1">
        <v>1.1415999999999999</v>
      </c>
      <c r="AR125" s="18" t="s">
        <v>140</v>
      </c>
      <c r="AT125" s="18" t="s">
        <v>136</v>
      </c>
      <c r="AU125" s="18" t="s">
        <v>141</v>
      </c>
      <c r="AY125" s="18" t="s">
        <v>135</v>
      </c>
      <c r="BE125" s="146">
        <f t="shared" si="3"/>
        <v>0</v>
      </c>
      <c r="BF125" s="146">
        <f t="shared" si="4"/>
        <v>0</v>
      </c>
      <c r="BG125" s="146">
        <f t="shared" si="5"/>
        <v>0</v>
      </c>
      <c r="BH125" s="146">
        <f t="shared" si="6"/>
        <v>0</v>
      </c>
      <c r="BI125" s="146">
        <f t="shared" si="7"/>
        <v>0</v>
      </c>
      <c r="BJ125" s="18" t="s">
        <v>141</v>
      </c>
      <c r="BK125" s="147">
        <f t="shared" si="8"/>
        <v>0</v>
      </c>
      <c r="BL125" s="18" t="s">
        <v>140</v>
      </c>
      <c r="BM125" s="18" t="s">
        <v>475</v>
      </c>
    </row>
    <row r="126" spans="2:65" s="1" customFormat="1" ht="25.5" customHeight="1">
      <c r="B126" s="137"/>
      <c r="C126" s="138" t="s">
        <v>153</v>
      </c>
      <c r="D126" s="138" t="s">
        <v>136</v>
      </c>
      <c r="E126" s="139" t="s">
        <v>476</v>
      </c>
      <c r="F126" s="382" t="s">
        <v>477</v>
      </c>
      <c r="G126" s="382"/>
      <c r="H126" s="382"/>
      <c r="I126" s="382"/>
      <c r="J126" s="140" t="s">
        <v>196</v>
      </c>
      <c r="K126" s="141">
        <v>2</v>
      </c>
      <c r="L126" s="362"/>
      <c r="M126" s="362"/>
      <c r="N126" s="362"/>
      <c r="O126" s="362"/>
      <c r="P126" s="362"/>
      <c r="Q126" s="362"/>
      <c r="R126" s="142"/>
      <c r="T126" s="143" t="s">
        <v>5</v>
      </c>
      <c r="U126" s="40" t="s">
        <v>40</v>
      </c>
      <c r="V126" s="144">
        <v>4.9000000000000002E-2</v>
      </c>
      <c r="W126" s="144">
        <f t="shared" si="0"/>
        <v>9.8000000000000004E-2</v>
      </c>
      <c r="X126" s="144">
        <v>0</v>
      </c>
      <c r="Y126" s="144">
        <f t="shared" si="1"/>
        <v>0</v>
      </c>
      <c r="Z126" s="144">
        <v>2.4E-2</v>
      </c>
      <c r="AA126" s="145">
        <f t="shared" si="2"/>
        <v>4.8000000000000001E-2</v>
      </c>
      <c r="AE126" s="362">
        <v>0.54300000000000004</v>
      </c>
      <c r="AF126" s="362"/>
      <c r="AG126" s="1">
        <v>1.1415999999999999</v>
      </c>
      <c r="AR126" s="18" t="s">
        <v>140</v>
      </c>
      <c r="AT126" s="18" t="s">
        <v>136</v>
      </c>
      <c r="AU126" s="18" t="s">
        <v>141</v>
      </c>
      <c r="AY126" s="18" t="s">
        <v>135</v>
      </c>
      <c r="BE126" s="146">
        <f t="shared" si="3"/>
        <v>0</v>
      </c>
      <c r="BF126" s="146">
        <f t="shared" si="4"/>
        <v>0</v>
      </c>
      <c r="BG126" s="146">
        <f t="shared" si="5"/>
        <v>0</v>
      </c>
      <c r="BH126" s="146">
        <f t="shared" si="6"/>
        <v>0</v>
      </c>
      <c r="BI126" s="146">
        <f t="shared" si="7"/>
        <v>0</v>
      </c>
      <c r="BJ126" s="18" t="s">
        <v>141</v>
      </c>
      <c r="BK126" s="147">
        <f t="shared" si="8"/>
        <v>0</v>
      </c>
      <c r="BL126" s="18" t="s">
        <v>140</v>
      </c>
      <c r="BM126" s="18" t="s">
        <v>478</v>
      </c>
    </row>
    <row r="127" spans="2:65" s="1" customFormat="1" ht="25.5" customHeight="1">
      <c r="B127" s="137"/>
      <c r="C127" s="138" t="s">
        <v>157</v>
      </c>
      <c r="D127" s="138" t="s">
        <v>136</v>
      </c>
      <c r="E127" s="139" t="s">
        <v>479</v>
      </c>
      <c r="F127" s="382" t="s">
        <v>480</v>
      </c>
      <c r="G127" s="382"/>
      <c r="H127" s="382"/>
      <c r="I127" s="382"/>
      <c r="J127" s="140" t="s">
        <v>196</v>
      </c>
      <c r="K127" s="141">
        <v>1</v>
      </c>
      <c r="L127" s="362"/>
      <c r="M127" s="362"/>
      <c r="N127" s="362"/>
      <c r="O127" s="362"/>
      <c r="P127" s="362"/>
      <c r="Q127" s="362"/>
      <c r="R127" s="142"/>
      <c r="T127" s="143" t="s">
        <v>5</v>
      </c>
      <c r="U127" s="40" t="s">
        <v>40</v>
      </c>
      <c r="V127" s="144">
        <v>8.8999999999999996E-2</v>
      </c>
      <c r="W127" s="144">
        <f t="shared" si="0"/>
        <v>8.8999999999999996E-2</v>
      </c>
      <c r="X127" s="144">
        <v>0</v>
      </c>
      <c r="Y127" s="144">
        <f t="shared" si="1"/>
        <v>0</v>
      </c>
      <c r="Z127" s="144">
        <v>2.7E-2</v>
      </c>
      <c r="AA127" s="145">
        <f t="shared" si="2"/>
        <v>2.7E-2</v>
      </c>
      <c r="AE127" s="362">
        <v>0.98299999999999998</v>
      </c>
      <c r="AF127" s="362"/>
      <c r="AG127" s="1">
        <v>1.1415999999999999</v>
      </c>
      <c r="AR127" s="18" t="s">
        <v>140</v>
      </c>
      <c r="AT127" s="18" t="s">
        <v>136</v>
      </c>
      <c r="AU127" s="18" t="s">
        <v>141</v>
      </c>
      <c r="AY127" s="18" t="s">
        <v>135</v>
      </c>
      <c r="BE127" s="146">
        <f t="shared" si="3"/>
        <v>0</v>
      </c>
      <c r="BF127" s="146">
        <f t="shared" si="4"/>
        <v>0</v>
      </c>
      <c r="BG127" s="146">
        <f t="shared" si="5"/>
        <v>0</v>
      </c>
      <c r="BH127" s="146">
        <f t="shared" si="6"/>
        <v>0</v>
      </c>
      <c r="BI127" s="146">
        <f t="shared" si="7"/>
        <v>0</v>
      </c>
      <c r="BJ127" s="18" t="s">
        <v>141</v>
      </c>
      <c r="BK127" s="147">
        <f t="shared" si="8"/>
        <v>0</v>
      </c>
      <c r="BL127" s="18" t="s">
        <v>140</v>
      </c>
      <c r="BM127" s="18" t="s">
        <v>481</v>
      </c>
    </row>
    <row r="128" spans="2:65" s="1" customFormat="1" ht="38.25" customHeight="1">
      <c r="B128" s="137"/>
      <c r="C128" s="138" t="s">
        <v>161</v>
      </c>
      <c r="D128" s="138" t="s">
        <v>136</v>
      </c>
      <c r="E128" s="139" t="s">
        <v>482</v>
      </c>
      <c r="F128" s="382" t="s">
        <v>483</v>
      </c>
      <c r="G128" s="382"/>
      <c r="H128" s="382"/>
      <c r="I128" s="382"/>
      <c r="J128" s="140" t="s">
        <v>139</v>
      </c>
      <c r="K128" s="141">
        <v>6.7290000000000001</v>
      </c>
      <c r="L128" s="362"/>
      <c r="M128" s="362"/>
      <c r="N128" s="362"/>
      <c r="O128" s="362"/>
      <c r="P128" s="362"/>
      <c r="Q128" s="362"/>
      <c r="R128" s="142"/>
      <c r="T128" s="143" t="s">
        <v>5</v>
      </c>
      <c r="U128" s="40" t="s">
        <v>40</v>
      </c>
      <c r="V128" s="144">
        <v>0.93300000000000005</v>
      </c>
      <c r="W128" s="144">
        <f t="shared" si="0"/>
        <v>6.2781570000000002</v>
      </c>
      <c r="X128" s="144">
        <v>0</v>
      </c>
      <c r="Y128" s="144">
        <f t="shared" si="1"/>
        <v>0</v>
      </c>
      <c r="Z128" s="144">
        <v>7.4999999999999997E-2</v>
      </c>
      <c r="AA128" s="145">
        <f t="shared" si="2"/>
        <v>0.50467499999999998</v>
      </c>
      <c r="AE128" s="362">
        <v>10.316000000000001</v>
      </c>
      <c r="AF128" s="362"/>
      <c r="AG128" s="1">
        <v>1.1415999999999999</v>
      </c>
      <c r="AR128" s="18" t="s">
        <v>140</v>
      </c>
      <c r="AT128" s="18" t="s">
        <v>136</v>
      </c>
      <c r="AU128" s="18" t="s">
        <v>141</v>
      </c>
      <c r="AY128" s="18" t="s">
        <v>135</v>
      </c>
      <c r="BE128" s="146">
        <f t="shared" si="3"/>
        <v>0</v>
      </c>
      <c r="BF128" s="146">
        <f t="shared" si="4"/>
        <v>0</v>
      </c>
      <c r="BG128" s="146">
        <f t="shared" si="5"/>
        <v>0</v>
      </c>
      <c r="BH128" s="146">
        <f t="shared" si="6"/>
        <v>0</v>
      </c>
      <c r="BI128" s="146">
        <f t="shared" si="7"/>
        <v>0</v>
      </c>
      <c r="BJ128" s="18" t="s">
        <v>141</v>
      </c>
      <c r="BK128" s="147">
        <f t="shared" si="8"/>
        <v>0</v>
      </c>
      <c r="BL128" s="18" t="s">
        <v>140</v>
      </c>
      <c r="BM128" s="18" t="s">
        <v>484</v>
      </c>
    </row>
    <row r="129" spans="2:65" s="1" customFormat="1" ht="38.25" customHeight="1">
      <c r="B129" s="137"/>
      <c r="C129" s="138" t="s">
        <v>165</v>
      </c>
      <c r="D129" s="138" t="s">
        <v>136</v>
      </c>
      <c r="E129" s="139" t="s">
        <v>485</v>
      </c>
      <c r="F129" s="382" t="s">
        <v>486</v>
      </c>
      <c r="G129" s="382"/>
      <c r="H129" s="382"/>
      <c r="I129" s="382"/>
      <c r="J129" s="140" t="s">
        <v>139</v>
      </c>
      <c r="K129" s="141">
        <v>19.081</v>
      </c>
      <c r="L129" s="362"/>
      <c r="M129" s="362"/>
      <c r="N129" s="362"/>
      <c r="O129" s="362"/>
      <c r="P129" s="362"/>
      <c r="Q129" s="362"/>
      <c r="R129" s="142"/>
      <c r="T129" s="143" t="s">
        <v>5</v>
      </c>
      <c r="U129" s="40" t="s">
        <v>40</v>
      </c>
      <c r="V129" s="144">
        <v>0.56000000000000005</v>
      </c>
      <c r="W129" s="144">
        <f t="shared" si="0"/>
        <v>10.685360000000001</v>
      </c>
      <c r="X129" s="144">
        <v>0</v>
      </c>
      <c r="Y129" s="144">
        <f t="shared" si="1"/>
        <v>0</v>
      </c>
      <c r="Z129" s="144">
        <v>6.2E-2</v>
      </c>
      <c r="AA129" s="145">
        <f t="shared" si="2"/>
        <v>1.183022</v>
      </c>
      <c r="AE129" s="362">
        <v>6.1920000000000002</v>
      </c>
      <c r="AF129" s="362"/>
      <c r="AG129" s="1">
        <v>1.1415999999999999</v>
      </c>
      <c r="AR129" s="18" t="s">
        <v>140</v>
      </c>
      <c r="AT129" s="18" t="s">
        <v>136</v>
      </c>
      <c r="AU129" s="18" t="s">
        <v>141</v>
      </c>
      <c r="AY129" s="18" t="s">
        <v>135</v>
      </c>
      <c r="BE129" s="146">
        <f t="shared" si="3"/>
        <v>0</v>
      </c>
      <c r="BF129" s="146">
        <f t="shared" si="4"/>
        <v>0</v>
      </c>
      <c r="BG129" s="146">
        <f t="shared" si="5"/>
        <v>0</v>
      </c>
      <c r="BH129" s="146">
        <f t="shared" si="6"/>
        <v>0</v>
      </c>
      <c r="BI129" s="146">
        <f t="shared" si="7"/>
        <v>0</v>
      </c>
      <c r="BJ129" s="18" t="s">
        <v>141</v>
      </c>
      <c r="BK129" s="147">
        <f t="shared" si="8"/>
        <v>0</v>
      </c>
      <c r="BL129" s="18" t="s">
        <v>140</v>
      </c>
      <c r="BM129" s="18" t="s">
        <v>487</v>
      </c>
    </row>
    <row r="130" spans="2:65" s="1" customFormat="1" ht="38.25" customHeight="1">
      <c r="B130" s="137"/>
      <c r="C130" s="138" t="s">
        <v>169</v>
      </c>
      <c r="D130" s="138" t="s">
        <v>136</v>
      </c>
      <c r="E130" s="139" t="s">
        <v>488</v>
      </c>
      <c r="F130" s="382" t="s">
        <v>489</v>
      </c>
      <c r="G130" s="382"/>
      <c r="H130" s="382"/>
      <c r="I130" s="382"/>
      <c r="J130" s="140" t="s">
        <v>139</v>
      </c>
      <c r="K130" s="141">
        <v>74.805000000000007</v>
      </c>
      <c r="L130" s="362"/>
      <c r="M130" s="362"/>
      <c r="N130" s="362"/>
      <c r="O130" s="362"/>
      <c r="P130" s="362"/>
      <c r="Q130" s="362"/>
      <c r="R130" s="142"/>
      <c r="T130" s="143" t="s">
        <v>5</v>
      </c>
      <c r="U130" s="40" t="s">
        <v>40</v>
      </c>
      <c r="V130" s="144">
        <v>0.46400000000000002</v>
      </c>
      <c r="W130" s="144">
        <f t="shared" si="0"/>
        <v>34.709520000000005</v>
      </c>
      <c r="X130" s="144">
        <v>0</v>
      </c>
      <c r="Y130" s="144">
        <f t="shared" si="1"/>
        <v>0</v>
      </c>
      <c r="Z130" s="144">
        <v>5.3999999999999999E-2</v>
      </c>
      <c r="AA130" s="145">
        <f t="shared" si="2"/>
        <v>4.0394700000000006</v>
      </c>
      <c r="AE130" s="362">
        <v>5.1310000000000002</v>
      </c>
      <c r="AF130" s="362"/>
      <c r="AG130" s="1">
        <v>1.1415999999999999</v>
      </c>
      <c r="AR130" s="18" t="s">
        <v>140</v>
      </c>
      <c r="AT130" s="18" t="s">
        <v>136</v>
      </c>
      <c r="AU130" s="18" t="s">
        <v>141</v>
      </c>
      <c r="AY130" s="18" t="s">
        <v>135</v>
      </c>
      <c r="BE130" s="146">
        <f t="shared" si="3"/>
        <v>0</v>
      </c>
      <c r="BF130" s="146">
        <f t="shared" si="4"/>
        <v>0</v>
      </c>
      <c r="BG130" s="146">
        <f t="shared" si="5"/>
        <v>0</v>
      </c>
      <c r="BH130" s="146">
        <f t="shared" si="6"/>
        <v>0</v>
      </c>
      <c r="BI130" s="146">
        <f t="shared" si="7"/>
        <v>0</v>
      </c>
      <c r="BJ130" s="18" t="s">
        <v>141</v>
      </c>
      <c r="BK130" s="147">
        <f t="shared" si="8"/>
        <v>0</v>
      </c>
      <c r="BL130" s="18" t="s">
        <v>140</v>
      </c>
      <c r="BM130" s="18" t="s">
        <v>490</v>
      </c>
    </row>
    <row r="131" spans="2:65" s="1" customFormat="1" ht="25.5" customHeight="1">
      <c r="B131" s="137"/>
      <c r="C131" s="138" t="s">
        <v>173</v>
      </c>
      <c r="D131" s="138" t="s">
        <v>136</v>
      </c>
      <c r="E131" s="139" t="s">
        <v>491</v>
      </c>
      <c r="F131" s="382" t="s">
        <v>492</v>
      </c>
      <c r="G131" s="382"/>
      <c r="H131" s="382"/>
      <c r="I131" s="382"/>
      <c r="J131" s="140" t="s">
        <v>139</v>
      </c>
      <c r="K131" s="141">
        <v>3.2320000000000002</v>
      </c>
      <c r="L131" s="362"/>
      <c r="M131" s="362"/>
      <c r="N131" s="362"/>
      <c r="O131" s="362"/>
      <c r="P131" s="362"/>
      <c r="Q131" s="362"/>
      <c r="R131" s="142"/>
      <c r="T131" s="143" t="s">
        <v>5</v>
      </c>
      <c r="U131" s="40" t="s">
        <v>40</v>
      </c>
      <c r="V131" s="144">
        <v>1.2</v>
      </c>
      <c r="W131" s="144">
        <f t="shared" si="0"/>
        <v>3.8784000000000001</v>
      </c>
      <c r="X131" s="144">
        <v>0</v>
      </c>
      <c r="Y131" s="144">
        <f t="shared" si="1"/>
        <v>0</v>
      </c>
      <c r="Z131" s="144">
        <v>8.7999999999999995E-2</v>
      </c>
      <c r="AA131" s="145">
        <f t="shared" si="2"/>
        <v>0.284416</v>
      </c>
      <c r="AE131" s="362">
        <v>13.269</v>
      </c>
      <c r="AF131" s="362"/>
      <c r="AG131" s="1">
        <v>1.1415999999999999</v>
      </c>
      <c r="AR131" s="18" t="s">
        <v>140</v>
      </c>
      <c r="AT131" s="18" t="s">
        <v>136</v>
      </c>
      <c r="AU131" s="18" t="s">
        <v>141</v>
      </c>
      <c r="AY131" s="18" t="s">
        <v>135</v>
      </c>
      <c r="BE131" s="146">
        <f t="shared" si="3"/>
        <v>0</v>
      </c>
      <c r="BF131" s="146">
        <f t="shared" si="4"/>
        <v>0</v>
      </c>
      <c r="BG131" s="146">
        <f t="shared" si="5"/>
        <v>0</v>
      </c>
      <c r="BH131" s="146">
        <f t="shared" si="6"/>
        <v>0</v>
      </c>
      <c r="BI131" s="146">
        <f t="shared" si="7"/>
        <v>0</v>
      </c>
      <c r="BJ131" s="18" t="s">
        <v>141</v>
      </c>
      <c r="BK131" s="147">
        <f t="shared" si="8"/>
        <v>0</v>
      </c>
      <c r="BL131" s="18" t="s">
        <v>140</v>
      </c>
      <c r="BM131" s="18" t="s">
        <v>493</v>
      </c>
    </row>
    <row r="132" spans="2:65" s="1" customFormat="1" ht="25.5" customHeight="1">
      <c r="B132" s="137"/>
      <c r="C132" s="138" t="s">
        <v>177</v>
      </c>
      <c r="D132" s="138" t="s">
        <v>136</v>
      </c>
      <c r="E132" s="139" t="s">
        <v>494</v>
      </c>
      <c r="F132" s="382" t="s">
        <v>495</v>
      </c>
      <c r="G132" s="382"/>
      <c r="H132" s="382"/>
      <c r="I132" s="382"/>
      <c r="J132" s="140" t="s">
        <v>139</v>
      </c>
      <c r="K132" s="141">
        <v>3.19</v>
      </c>
      <c r="L132" s="362"/>
      <c r="M132" s="362"/>
      <c r="N132" s="362"/>
      <c r="O132" s="362"/>
      <c r="P132" s="362"/>
      <c r="Q132" s="362"/>
      <c r="R132" s="142"/>
      <c r="T132" s="143" t="s">
        <v>5</v>
      </c>
      <c r="U132" s="40" t="s">
        <v>40</v>
      </c>
      <c r="V132" s="144">
        <v>0.8</v>
      </c>
      <c r="W132" s="144">
        <f t="shared" si="0"/>
        <v>2.552</v>
      </c>
      <c r="X132" s="144">
        <v>0</v>
      </c>
      <c r="Y132" s="144">
        <f t="shared" si="1"/>
        <v>0</v>
      </c>
      <c r="Z132" s="144">
        <v>6.7000000000000004E-2</v>
      </c>
      <c r="AA132" s="145">
        <f t="shared" si="2"/>
        <v>0.21373</v>
      </c>
      <c r="AE132" s="362">
        <v>8.8469999999999995</v>
      </c>
      <c r="AF132" s="362"/>
      <c r="AG132" s="1">
        <v>1.1415999999999999</v>
      </c>
      <c r="AR132" s="18" t="s">
        <v>140</v>
      </c>
      <c r="AT132" s="18" t="s">
        <v>136</v>
      </c>
      <c r="AU132" s="18" t="s">
        <v>141</v>
      </c>
      <c r="AY132" s="18" t="s">
        <v>135</v>
      </c>
      <c r="BE132" s="146">
        <f t="shared" si="3"/>
        <v>0</v>
      </c>
      <c r="BF132" s="146">
        <f t="shared" si="4"/>
        <v>0</v>
      </c>
      <c r="BG132" s="146">
        <f t="shared" si="5"/>
        <v>0</v>
      </c>
      <c r="BH132" s="146">
        <f t="shared" si="6"/>
        <v>0</v>
      </c>
      <c r="BI132" s="146">
        <f t="shared" si="7"/>
        <v>0</v>
      </c>
      <c r="BJ132" s="18" t="s">
        <v>141</v>
      </c>
      <c r="BK132" s="147">
        <f t="shared" si="8"/>
        <v>0</v>
      </c>
      <c r="BL132" s="18" t="s">
        <v>140</v>
      </c>
      <c r="BM132" s="18" t="s">
        <v>496</v>
      </c>
    </row>
    <row r="133" spans="2:65" s="1" customFormat="1" ht="25.5" customHeight="1">
      <c r="B133" s="137"/>
      <c r="C133" s="138" t="s">
        <v>181</v>
      </c>
      <c r="D133" s="138" t="s">
        <v>136</v>
      </c>
      <c r="E133" s="139" t="s">
        <v>497</v>
      </c>
      <c r="F133" s="382" t="s">
        <v>498</v>
      </c>
      <c r="G133" s="382"/>
      <c r="H133" s="382"/>
      <c r="I133" s="382"/>
      <c r="J133" s="140" t="s">
        <v>196</v>
      </c>
      <c r="K133" s="141">
        <v>2</v>
      </c>
      <c r="L133" s="362"/>
      <c r="M133" s="362"/>
      <c r="N133" s="362"/>
      <c r="O133" s="362"/>
      <c r="P133" s="362"/>
      <c r="Q133" s="362"/>
      <c r="R133" s="142"/>
      <c r="T133" s="143" t="s">
        <v>5</v>
      </c>
      <c r="U133" s="40" t="s">
        <v>40</v>
      </c>
      <c r="V133" s="144">
        <v>0.11</v>
      </c>
      <c r="W133" s="144">
        <f t="shared" si="0"/>
        <v>0.22</v>
      </c>
      <c r="X133" s="144">
        <v>0</v>
      </c>
      <c r="Y133" s="144">
        <f t="shared" si="1"/>
        <v>0</v>
      </c>
      <c r="Z133" s="144">
        <v>0.06</v>
      </c>
      <c r="AA133" s="145">
        <f t="shared" si="2"/>
        <v>0.12</v>
      </c>
      <c r="AE133" s="362">
        <v>1.218</v>
      </c>
      <c r="AF133" s="362"/>
      <c r="AG133" s="1">
        <v>1.1415999999999999</v>
      </c>
      <c r="AR133" s="18" t="s">
        <v>140</v>
      </c>
      <c r="AT133" s="18" t="s">
        <v>136</v>
      </c>
      <c r="AU133" s="18" t="s">
        <v>141</v>
      </c>
      <c r="AY133" s="18" t="s">
        <v>135</v>
      </c>
      <c r="BE133" s="146">
        <f t="shared" si="3"/>
        <v>0</v>
      </c>
      <c r="BF133" s="146">
        <f t="shared" si="4"/>
        <v>0</v>
      </c>
      <c r="BG133" s="146">
        <f t="shared" si="5"/>
        <v>0</v>
      </c>
      <c r="BH133" s="146">
        <f t="shared" si="6"/>
        <v>0</v>
      </c>
      <c r="BI133" s="146">
        <f t="shared" si="7"/>
        <v>0</v>
      </c>
      <c r="BJ133" s="18" t="s">
        <v>141</v>
      </c>
      <c r="BK133" s="147">
        <f t="shared" si="8"/>
        <v>0</v>
      </c>
      <c r="BL133" s="18" t="s">
        <v>140</v>
      </c>
      <c r="BM133" s="18" t="s">
        <v>499</v>
      </c>
    </row>
    <row r="134" spans="2:65" s="1" customFormat="1" ht="25.5" customHeight="1">
      <c r="B134" s="137"/>
      <c r="C134" s="138" t="s">
        <v>185</v>
      </c>
      <c r="D134" s="138" t="s">
        <v>136</v>
      </c>
      <c r="E134" s="139" t="s">
        <v>500</v>
      </c>
      <c r="F134" s="382" t="s">
        <v>501</v>
      </c>
      <c r="G134" s="382"/>
      <c r="H134" s="382"/>
      <c r="I134" s="382"/>
      <c r="J134" s="140" t="s">
        <v>139</v>
      </c>
      <c r="K134" s="141">
        <v>15.089</v>
      </c>
      <c r="L134" s="362"/>
      <c r="M134" s="362"/>
      <c r="N134" s="362"/>
      <c r="O134" s="362"/>
      <c r="P134" s="362"/>
      <c r="Q134" s="362"/>
      <c r="R134" s="142"/>
      <c r="T134" s="143" t="s">
        <v>5</v>
      </c>
      <c r="U134" s="40" t="s">
        <v>40</v>
      </c>
      <c r="V134" s="144">
        <v>1.2</v>
      </c>
      <c r="W134" s="144">
        <f t="shared" si="0"/>
        <v>18.1068</v>
      </c>
      <c r="X134" s="144">
        <v>0</v>
      </c>
      <c r="Y134" s="144">
        <f t="shared" si="1"/>
        <v>0</v>
      </c>
      <c r="Z134" s="144">
        <v>6.3E-2</v>
      </c>
      <c r="AA134" s="145">
        <f t="shared" si="2"/>
        <v>0.95060699999999998</v>
      </c>
      <c r="AE134" s="362">
        <v>13.269</v>
      </c>
      <c r="AF134" s="362"/>
      <c r="AG134" s="1">
        <v>1.1415999999999999</v>
      </c>
      <c r="AR134" s="18" t="s">
        <v>140</v>
      </c>
      <c r="AT134" s="18" t="s">
        <v>136</v>
      </c>
      <c r="AU134" s="18" t="s">
        <v>141</v>
      </c>
      <c r="AY134" s="18" t="s">
        <v>135</v>
      </c>
      <c r="BE134" s="146">
        <f t="shared" si="3"/>
        <v>0</v>
      </c>
      <c r="BF134" s="146">
        <f t="shared" si="4"/>
        <v>0</v>
      </c>
      <c r="BG134" s="146">
        <f t="shared" si="5"/>
        <v>0</v>
      </c>
      <c r="BH134" s="146">
        <f t="shared" si="6"/>
        <v>0</v>
      </c>
      <c r="BI134" s="146">
        <f t="shared" si="7"/>
        <v>0</v>
      </c>
      <c r="BJ134" s="18" t="s">
        <v>141</v>
      </c>
      <c r="BK134" s="147">
        <f t="shared" si="8"/>
        <v>0</v>
      </c>
      <c r="BL134" s="18" t="s">
        <v>140</v>
      </c>
      <c r="BM134" s="18" t="s">
        <v>502</v>
      </c>
    </row>
    <row r="135" spans="2:65" s="1" customFormat="1" ht="25.5" customHeight="1">
      <c r="B135" s="137"/>
      <c r="C135" s="138" t="s">
        <v>189</v>
      </c>
      <c r="D135" s="138" t="s">
        <v>136</v>
      </c>
      <c r="E135" s="139" t="s">
        <v>213</v>
      </c>
      <c r="F135" s="382" t="s">
        <v>214</v>
      </c>
      <c r="G135" s="382"/>
      <c r="H135" s="382"/>
      <c r="I135" s="382"/>
      <c r="J135" s="140" t="s">
        <v>210</v>
      </c>
      <c r="K135" s="141">
        <v>8.3049999999999997</v>
      </c>
      <c r="L135" s="362"/>
      <c r="M135" s="362"/>
      <c r="N135" s="362"/>
      <c r="O135" s="362"/>
      <c r="P135" s="362"/>
      <c r="Q135" s="362"/>
      <c r="R135" s="142"/>
      <c r="T135" s="143" t="s">
        <v>5</v>
      </c>
      <c r="U135" s="40" t="s">
        <v>40</v>
      </c>
      <c r="V135" s="144">
        <v>0.61799999999999999</v>
      </c>
      <c r="W135" s="144">
        <f t="shared" si="0"/>
        <v>5.1324899999999998</v>
      </c>
      <c r="X135" s="144">
        <v>0</v>
      </c>
      <c r="Y135" s="144">
        <f t="shared" si="1"/>
        <v>0</v>
      </c>
      <c r="Z135" s="144">
        <v>0</v>
      </c>
      <c r="AA135" s="145">
        <f t="shared" si="2"/>
        <v>0</v>
      </c>
      <c r="AE135" s="362">
        <v>5.8579999999999997</v>
      </c>
      <c r="AF135" s="362"/>
      <c r="AG135" s="1">
        <v>1.1415999999999999</v>
      </c>
      <c r="AR135" s="18" t="s">
        <v>140</v>
      </c>
      <c r="AT135" s="18" t="s">
        <v>136</v>
      </c>
      <c r="AU135" s="18" t="s">
        <v>141</v>
      </c>
      <c r="AY135" s="18" t="s">
        <v>135</v>
      </c>
      <c r="BE135" s="146">
        <f t="shared" si="3"/>
        <v>0</v>
      </c>
      <c r="BF135" s="146">
        <f t="shared" si="4"/>
        <v>0</v>
      </c>
      <c r="BG135" s="146">
        <f t="shared" si="5"/>
        <v>0</v>
      </c>
      <c r="BH135" s="146">
        <f t="shared" si="6"/>
        <v>0</v>
      </c>
      <c r="BI135" s="146">
        <f t="shared" si="7"/>
        <v>0</v>
      </c>
      <c r="BJ135" s="18" t="s">
        <v>141</v>
      </c>
      <c r="BK135" s="147">
        <f t="shared" si="8"/>
        <v>0</v>
      </c>
      <c r="BL135" s="18" t="s">
        <v>140</v>
      </c>
      <c r="BM135" s="18" t="s">
        <v>503</v>
      </c>
    </row>
    <row r="136" spans="2:65" s="1" customFormat="1" ht="25.5" customHeight="1">
      <c r="B136" s="137"/>
      <c r="C136" s="138" t="s">
        <v>193</v>
      </c>
      <c r="D136" s="138" t="s">
        <v>136</v>
      </c>
      <c r="E136" s="139" t="s">
        <v>216</v>
      </c>
      <c r="F136" s="382" t="s">
        <v>217</v>
      </c>
      <c r="G136" s="382"/>
      <c r="H136" s="382"/>
      <c r="I136" s="382"/>
      <c r="J136" s="140" t="s">
        <v>210</v>
      </c>
      <c r="K136" s="141">
        <v>8.3049999999999997</v>
      </c>
      <c r="L136" s="362"/>
      <c r="M136" s="362"/>
      <c r="N136" s="362"/>
      <c r="O136" s="362"/>
      <c r="P136" s="362"/>
      <c r="Q136" s="362"/>
      <c r="R136" s="142"/>
      <c r="T136" s="143" t="s">
        <v>5</v>
      </c>
      <c r="U136" s="40" t="s">
        <v>40</v>
      </c>
      <c r="V136" s="144">
        <v>0.59799999999999998</v>
      </c>
      <c r="W136" s="144">
        <f t="shared" si="0"/>
        <v>4.9663899999999996</v>
      </c>
      <c r="X136" s="144">
        <v>0</v>
      </c>
      <c r="Y136" s="144">
        <f t="shared" si="1"/>
        <v>0</v>
      </c>
      <c r="Z136" s="144">
        <v>0</v>
      </c>
      <c r="AA136" s="145">
        <f t="shared" si="2"/>
        <v>0</v>
      </c>
      <c r="AE136" s="362">
        <v>11.776</v>
      </c>
      <c r="AF136" s="362"/>
      <c r="AG136" s="1">
        <v>1.1415999999999999</v>
      </c>
      <c r="AR136" s="18" t="s">
        <v>140</v>
      </c>
      <c r="AT136" s="18" t="s">
        <v>136</v>
      </c>
      <c r="AU136" s="18" t="s">
        <v>141</v>
      </c>
      <c r="AY136" s="18" t="s">
        <v>135</v>
      </c>
      <c r="BE136" s="146">
        <f t="shared" si="3"/>
        <v>0</v>
      </c>
      <c r="BF136" s="146">
        <f t="shared" si="4"/>
        <v>0</v>
      </c>
      <c r="BG136" s="146">
        <f t="shared" si="5"/>
        <v>0</v>
      </c>
      <c r="BH136" s="146">
        <f t="shared" si="6"/>
        <v>0</v>
      </c>
      <c r="BI136" s="146">
        <f t="shared" si="7"/>
        <v>0</v>
      </c>
      <c r="BJ136" s="18" t="s">
        <v>141</v>
      </c>
      <c r="BK136" s="147">
        <f t="shared" si="8"/>
        <v>0</v>
      </c>
      <c r="BL136" s="18" t="s">
        <v>140</v>
      </c>
      <c r="BM136" s="18" t="s">
        <v>504</v>
      </c>
    </row>
    <row r="137" spans="2:65" s="1" customFormat="1" ht="25.5" customHeight="1">
      <c r="B137" s="137"/>
      <c r="C137" s="138" t="s">
        <v>198</v>
      </c>
      <c r="D137" s="138" t="s">
        <v>136</v>
      </c>
      <c r="E137" s="139" t="s">
        <v>220</v>
      </c>
      <c r="F137" s="382" t="s">
        <v>221</v>
      </c>
      <c r="G137" s="382"/>
      <c r="H137" s="382"/>
      <c r="I137" s="382"/>
      <c r="J137" s="140" t="s">
        <v>210</v>
      </c>
      <c r="K137" s="141">
        <v>74.745000000000005</v>
      </c>
      <c r="L137" s="362"/>
      <c r="M137" s="362"/>
      <c r="N137" s="362"/>
      <c r="O137" s="362"/>
      <c r="P137" s="362"/>
      <c r="Q137" s="362"/>
      <c r="R137" s="142"/>
      <c r="T137" s="143" t="s">
        <v>5</v>
      </c>
      <c r="U137" s="40" t="s">
        <v>40</v>
      </c>
      <c r="V137" s="144">
        <v>7.0000000000000001E-3</v>
      </c>
      <c r="W137" s="144">
        <f t="shared" si="0"/>
        <v>0.5232150000000001</v>
      </c>
      <c r="X137" s="144">
        <v>0</v>
      </c>
      <c r="Y137" s="144">
        <f t="shared" si="1"/>
        <v>0</v>
      </c>
      <c r="Z137" s="144">
        <v>0</v>
      </c>
      <c r="AA137" s="145">
        <f t="shared" si="2"/>
        <v>0</v>
      </c>
      <c r="AE137" s="362">
        <v>0.39400000000000002</v>
      </c>
      <c r="AF137" s="362"/>
      <c r="AG137" s="1">
        <v>1.1415999999999999</v>
      </c>
      <c r="AR137" s="18" t="s">
        <v>140</v>
      </c>
      <c r="AT137" s="18" t="s">
        <v>136</v>
      </c>
      <c r="AU137" s="18" t="s">
        <v>141</v>
      </c>
      <c r="AY137" s="18" t="s">
        <v>135</v>
      </c>
      <c r="BE137" s="146">
        <f t="shared" si="3"/>
        <v>0</v>
      </c>
      <c r="BF137" s="146">
        <f t="shared" si="4"/>
        <v>0</v>
      </c>
      <c r="BG137" s="146">
        <f t="shared" si="5"/>
        <v>0</v>
      </c>
      <c r="BH137" s="146">
        <f t="shared" si="6"/>
        <v>0</v>
      </c>
      <c r="BI137" s="146">
        <f t="shared" si="7"/>
        <v>0</v>
      </c>
      <c r="BJ137" s="18" t="s">
        <v>141</v>
      </c>
      <c r="BK137" s="147">
        <f t="shared" si="8"/>
        <v>0</v>
      </c>
      <c r="BL137" s="18" t="s">
        <v>140</v>
      </c>
      <c r="BM137" s="18" t="s">
        <v>505</v>
      </c>
    </row>
    <row r="138" spans="2:65" s="1" customFormat="1" ht="25.5" customHeight="1">
      <c r="B138" s="137"/>
      <c r="C138" s="138" t="s">
        <v>203</v>
      </c>
      <c r="D138" s="138" t="s">
        <v>136</v>
      </c>
      <c r="E138" s="139" t="s">
        <v>224</v>
      </c>
      <c r="F138" s="382" t="s">
        <v>225</v>
      </c>
      <c r="G138" s="382"/>
      <c r="H138" s="382"/>
      <c r="I138" s="382"/>
      <c r="J138" s="140" t="s">
        <v>210</v>
      </c>
      <c r="K138" s="141">
        <v>8.3049999999999997</v>
      </c>
      <c r="L138" s="362"/>
      <c r="M138" s="362"/>
      <c r="N138" s="362"/>
      <c r="O138" s="362"/>
      <c r="P138" s="362"/>
      <c r="Q138" s="362"/>
      <c r="R138" s="142"/>
      <c r="T138" s="143" t="s">
        <v>5</v>
      </c>
      <c r="U138" s="40" t="s">
        <v>40</v>
      </c>
      <c r="V138" s="144">
        <v>0.89</v>
      </c>
      <c r="W138" s="144">
        <f t="shared" si="0"/>
        <v>7.3914499999999999</v>
      </c>
      <c r="X138" s="144">
        <v>0</v>
      </c>
      <c r="Y138" s="144">
        <f t="shared" si="1"/>
        <v>0</v>
      </c>
      <c r="Z138" s="144">
        <v>0</v>
      </c>
      <c r="AA138" s="145">
        <f t="shared" si="2"/>
        <v>0</v>
      </c>
      <c r="AE138" s="362">
        <v>8.4390000000000001</v>
      </c>
      <c r="AF138" s="362"/>
      <c r="AG138" s="1">
        <v>1.1415999999999999</v>
      </c>
      <c r="AR138" s="18" t="s">
        <v>140</v>
      </c>
      <c r="AT138" s="18" t="s">
        <v>136</v>
      </c>
      <c r="AU138" s="18" t="s">
        <v>141</v>
      </c>
      <c r="AY138" s="18" t="s">
        <v>135</v>
      </c>
      <c r="BE138" s="146">
        <f t="shared" si="3"/>
        <v>0</v>
      </c>
      <c r="BF138" s="146">
        <f t="shared" si="4"/>
        <v>0</v>
      </c>
      <c r="BG138" s="146">
        <f t="shared" si="5"/>
        <v>0</v>
      </c>
      <c r="BH138" s="146">
        <f t="shared" si="6"/>
        <v>0</v>
      </c>
      <c r="BI138" s="146">
        <f t="shared" si="7"/>
        <v>0</v>
      </c>
      <c r="BJ138" s="18" t="s">
        <v>141</v>
      </c>
      <c r="BK138" s="147">
        <f t="shared" si="8"/>
        <v>0</v>
      </c>
      <c r="BL138" s="18" t="s">
        <v>140</v>
      </c>
      <c r="BM138" s="18" t="s">
        <v>506</v>
      </c>
    </row>
    <row r="139" spans="2:65" s="1" customFormat="1" ht="25.5" customHeight="1">
      <c r="B139" s="137"/>
      <c r="C139" s="138" t="s">
        <v>207</v>
      </c>
      <c r="D139" s="138" t="s">
        <v>136</v>
      </c>
      <c r="E139" s="139" t="s">
        <v>228</v>
      </c>
      <c r="F139" s="382" t="s">
        <v>229</v>
      </c>
      <c r="G139" s="382"/>
      <c r="H139" s="382"/>
      <c r="I139" s="382"/>
      <c r="J139" s="140" t="s">
        <v>210</v>
      </c>
      <c r="K139" s="141">
        <v>149.49</v>
      </c>
      <c r="L139" s="362"/>
      <c r="M139" s="362"/>
      <c r="N139" s="362"/>
      <c r="O139" s="362"/>
      <c r="P139" s="362"/>
      <c r="Q139" s="362"/>
      <c r="R139" s="142"/>
      <c r="T139" s="143" t="s">
        <v>5</v>
      </c>
      <c r="U139" s="40" t="s">
        <v>40</v>
      </c>
      <c r="V139" s="144">
        <v>0.1</v>
      </c>
      <c r="W139" s="144">
        <f t="shared" si="0"/>
        <v>14.949000000000002</v>
      </c>
      <c r="X139" s="144">
        <v>0</v>
      </c>
      <c r="Y139" s="144">
        <f t="shared" si="1"/>
        <v>0</v>
      </c>
      <c r="Z139" s="144">
        <v>0</v>
      </c>
      <c r="AA139" s="145">
        <f t="shared" si="2"/>
        <v>0</v>
      </c>
      <c r="AE139" s="362">
        <v>0.94799999999999995</v>
      </c>
      <c r="AF139" s="362"/>
      <c r="AG139" s="1">
        <v>1.1415999999999999</v>
      </c>
      <c r="AR139" s="18" t="s">
        <v>140</v>
      </c>
      <c r="AT139" s="18" t="s">
        <v>136</v>
      </c>
      <c r="AU139" s="18" t="s">
        <v>141</v>
      </c>
      <c r="AY139" s="18" t="s">
        <v>135</v>
      </c>
      <c r="BE139" s="146">
        <f t="shared" si="3"/>
        <v>0</v>
      </c>
      <c r="BF139" s="146">
        <f t="shared" si="4"/>
        <v>0</v>
      </c>
      <c r="BG139" s="146">
        <f t="shared" si="5"/>
        <v>0</v>
      </c>
      <c r="BH139" s="146">
        <f t="shared" si="6"/>
        <v>0</v>
      </c>
      <c r="BI139" s="146">
        <f t="shared" si="7"/>
        <v>0</v>
      </c>
      <c r="BJ139" s="18" t="s">
        <v>141</v>
      </c>
      <c r="BK139" s="147">
        <f t="shared" si="8"/>
        <v>0</v>
      </c>
      <c r="BL139" s="18" t="s">
        <v>140</v>
      </c>
      <c r="BM139" s="18" t="s">
        <v>507</v>
      </c>
    </row>
    <row r="140" spans="2:65" s="1" customFormat="1" ht="16.5" customHeight="1">
      <c r="B140" s="137"/>
      <c r="C140" s="138" t="s">
        <v>212</v>
      </c>
      <c r="D140" s="138" t="s">
        <v>136</v>
      </c>
      <c r="E140" s="139" t="s">
        <v>232</v>
      </c>
      <c r="F140" s="382" t="s">
        <v>233</v>
      </c>
      <c r="G140" s="382"/>
      <c r="H140" s="382"/>
      <c r="I140" s="382"/>
      <c r="J140" s="140" t="s">
        <v>210</v>
      </c>
      <c r="K140" s="141">
        <v>8.3049999999999997</v>
      </c>
      <c r="L140" s="362"/>
      <c r="M140" s="362"/>
      <c r="N140" s="362"/>
      <c r="O140" s="362"/>
      <c r="P140" s="362"/>
      <c r="Q140" s="362"/>
      <c r="R140" s="142"/>
      <c r="T140" s="143" t="s">
        <v>5</v>
      </c>
      <c r="U140" s="40" t="s">
        <v>40</v>
      </c>
      <c r="V140" s="144">
        <v>0</v>
      </c>
      <c r="W140" s="144">
        <f t="shared" si="0"/>
        <v>0</v>
      </c>
      <c r="X140" s="144">
        <v>0</v>
      </c>
      <c r="Y140" s="144">
        <f t="shared" si="1"/>
        <v>0</v>
      </c>
      <c r="Z140" s="144">
        <v>0</v>
      </c>
      <c r="AA140" s="145">
        <f t="shared" si="2"/>
        <v>0</v>
      </c>
      <c r="AE140" s="362">
        <v>21.6</v>
      </c>
      <c r="AF140" s="362"/>
      <c r="AG140" s="1">
        <v>1.1415999999999999</v>
      </c>
      <c r="AR140" s="18" t="s">
        <v>140</v>
      </c>
      <c r="AT140" s="18" t="s">
        <v>136</v>
      </c>
      <c r="AU140" s="18" t="s">
        <v>141</v>
      </c>
      <c r="AY140" s="18" t="s">
        <v>135</v>
      </c>
      <c r="BE140" s="146">
        <f t="shared" si="3"/>
        <v>0</v>
      </c>
      <c r="BF140" s="146">
        <f t="shared" si="4"/>
        <v>0</v>
      </c>
      <c r="BG140" s="146">
        <f t="shared" si="5"/>
        <v>0</v>
      </c>
      <c r="BH140" s="146">
        <f t="shared" si="6"/>
        <v>0</v>
      </c>
      <c r="BI140" s="146">
        <f t="shared" si="7"/>
        <v>0</v>
      </c>
      <c r="BJ140" s="18" t="s">
        <v>141</v>
      </c>
      <c r="BK140" s="147">
        <f t="shared" si="8"/>
        <v>0</v>
      </c>
      <c r="BL140" s="18" t="s">
        <v>140</v>
      </c>
      <c r="BM140" s="18" t="s">
        <v>508</v>
      </c>
    </row>
    <row r="141" spans="2:65" s="9" customFormat="1" ht="29.85" customHeight="1">
      <c r="B141" s="126"/>
      <c r="C141" s="127"/>
      <c r="D141" s="136" t="s">
        <v>110</v>
      </c>
      <c r="E141" s="136"/>
      <c r="F141" s="136"/>
      <c r="G141" s="136"/>
      <c r="H141" s="136"/>
      <c r="I141" s="136"/>
      <c r="J141" s="136"/>
      <c r="K141" s="136"/>
      <c r="L141" s="136"/>
      <c r="M141" s="136"/>
      <c r="N141" s="391"/>
      <c r="O141" s="392"/>
      <c r="P141" s="392"/>
      <c r="Q141" s="392"/>
      <c r="R141" s="129"/>
      <c r="T141" s="130"/>
      <c r="U141" s="127"/>
      <c r="V141" s="127"/>
      <c r="W141" s="131">
        <f>W142</f>
        <v>9.9923910000000014</v>
      </c>
      <c r="X141" s="127"/>
      <c r="Y141" s="131">
        <f>Y142</f>
        <v>0</v>
      </c>
      <c r="Z141" s="127"/>
      <c r="AA141" s="132">
        <f>AA142</f>
        <v>0</v>
      </c>
      <c r="AE141" s="136"/>
      <c r="AF141" s="136"/>
      <c r="AG141" s="1">
        <v>1.1415999999999999</v>
      </c>
      <c r="AR141" s="133" t="s">
        <v>80</v>
      </c>
      <c r="AT141" s="134" t="s">
        <v>72</v>
      </c>
      <c r="AU141" s="134" t="s">
        <v>80</v>
      </c>
      <c r="AY141" s="133" t="s">
        <v>135</v>
      </c>
      <c r="BK141" s="135">
        <f>BK142</f>
        <v>0</v>
      </c>
    </row>
    <row r="142" spans="2:65" s="1" customFormat="1" ht="38.25" customHeight="1">
      <c r="B142" s="137"/>
      <c r="C142" s="138" t="s">
        <v>10</v>
      </c>
      <c r="D142" s="138" t="s">
        <v>136</v>
      </c>
      <c r="E142" s="139" t="s">
        <v>236</v>
      </c>
      <c r="F142" s="382" t="s">
        <v>237</v>
      </c>
      <c r="G142" s="382"/>
      <c r="H142" s="382"/>
      <c r="I142" s="382"/>
      <c r="J142" s="140" t="s">
        <v>210</v>
      </c>
      <c r="K142" s="141">
        <v>4.0570000000000004</v>
      </c>
      <c r="L142" s="362"/>
      <c r="M142" s="362"/>
      <c r="N142" s="362"/>
      <c r="O142" s="362"/>
      <c r="P142" s="362"/>
      <c r="Q142" s="362"/>
      <c r="R142" s="142"/>
      <c r="T142" s="143" t="s">
        <v>5</v>
      </c>
      <c r="U142" s="40" t="s">
        <v>40</v>
      </c>
      <c r="V142" s="144">
        <v>2.4630000000000001</v>
      </c>
      <c r="W142" s="144">
        <f>V142*K142</f>
        <v>9.9923910000000014</v>
      </c>
      <c r="X142" s="144">
        <v>0</v>
      </c>
      <c r="Y142" s="144">
        <f>X142*K142</f>
        <v>0</v>
      </c>
      <c r="Z142" s="144">
        <v>0</v>
      </c>
      <c r="AA142" s="145">
        <f>Z142*K142</f>
        <v>0</v>
      </c>
      <c r="AE142" s="362">
        <v>31.452000000000002</v>
      </c>
      <c r="AF142" s="362"/>
      <c r="AG142" s="1">
        <v>1.1415999999999999</v>
      </c>
      <c r="AR142" s="18" t="s">
        <v>140</v>
      </c>
      <c r="AT142" s="18" t="s">
        <v>136</v>
      </c>
      <c r="AU142" s="18" t="s">
        <v>141</v>
      </c>
      <c r="AY142" s="18" t="s">
        <v>135</v>
      </c>
      <c r="BE142" s="146">
        <f>IF(U142="základná",N142,0)</f>
        <v>0</v>
      </c>
      <c r="BF142" s="146">
        <f>IF(U142="znížená",N142,0)</f>
        <v>0</v>
      </c>
      <c r="BG142" s="146">
        <f>IF(U142="zákl. prenesená",N142,0)</f>
        <v>0</v>
      </c>
      <c r="BH142" s="146">
        <f>IF(U142="zníž. prenesená",N142,0)</f>
        <v>0</v>
      </c>
      <c r="BI142" s="146">
        <f>IF(U142="nulová",N142,0)</f>
        <v>0</v>
      </c>
      <c r="BJ142" s="18" t="s">
        <v>141</v>
      </c>
      <c r="BK142" s="147">
        <f>ROUND(L142*K142,3)</f>
        <v>0</v>
      </c>
      <c r="BL142" s="18" t="s">
        <v>140</v>
      </c>
      <c r="BM142" s="18" t="s">
        <v>509</v>
      </c>
    </row>
    <row r="143" spans="2:65" s="9" customFormat="1" ht="37.35" customHeight="1">
      <c r="B143" s="126"/>
      <c r="C143" s="127"/>
      <c r="D143" s="128" t="s">
        <v>111</v>
      </c>
      <c r="E143" s="128"/>
      <c r="F143" s="128"/>
      <c r="G143" s="128"/>
      <c r="H143" s="128"/>
      <c r="I143" s="128"/>
      <c r="J143" s="128"/>
      <c r="K143" s="128"/>
      <c r="L143" s="128"/>
      <c r="M143" s="128"/>
      <c r="N143" s="393"/>
      <c r="O143" s="394"/>
      <c r="P143" s="394"/>
      <c r="Q143" s="394"/>
      <c r="R143" s="129"/>
      <c r="T143" s="130"/>
      <c r="U143" s="127"/>
      <c r="V143" s="127"/>
      <c r="W143" s="131">
        <f>W144+W148+W173+W178</f>
        <v>240.04483528000003</v>
      </c>
      <c r="X143" s="127"/>
      <c r="Y143" s="131">
        <f>Y144+Y148+Y173+Y178</f>
        <v>0.1914402</v>
      </c>
      <c r="Z143" s="127"/>
      <c r="AA143" s="132">
        <f>AA144+AA148+AA173+AA178</f>
        <v>0.301977</v>
      </c>
      <c r="AE143" s="128"/>
      <c r="AF143" s="128"/>
      <c r="AG143" s="1">
        <v>1.1415999999999999</v>
      </c>
      <c r="AR143" s="133" t="s">
        <v>141</v>
      </c>
      <c r="AT143" s="134" t="s">
        <v>72</v>
      </c>
      <c r="AU143" s="134" t="s">
        <v>73</v>
      </c>
      <c r="AY143" s="133" t="s">
        <v>135</v>
      </c>
      <c r="BK143" s="135">
        <f>BK144+BK148+BK173+BK178</f>
        <v>0</v>
      </c>
    </row>
    <row r="144" spans="2:65" s="9" customFormat="1" ht="19.899999999999999" customHeight="1">
      <c r="B144" s="126"/>
      <c r="C144" s="127"/>
      <c r="D144" s="136" t="s">
        <v>115</v>
      </c>
      <c r="E144" s="136"/>
      <c r="F144" s="136"/>
      <c r="G144" s="136"/>
      <c r="H144" s="136"/>
      <c r="I144" s="136"/>
      <c r="J144" s="136"/>
      <c r="K144" s="136"/>
      <c r="L144" s="136"/>
      <c r="M144" s="136"/>
      <c r="N144" s="389"/>
      <c r="O144" s="390"/>
      <c r="P144" s="390"/>
      <c r="Q144" s="390"/>
      <c r="R144" s="129"/>
      <c r="T144" s="130"/>
      <c r="U144" s="127"/>
      <c r="V144" s="127"/>
      <c r="W144" s="131">
        <f>SUM(W145:W147)</f>
        <v>42.972368399999993</v>
      </c>
      <c r="X144" s="127"/>
      <c r="Y144" s="131">
        <f>SUM(Y145:Y147)</f>
        <v>6.2477999999999999E-2</v>
      </c>
      <c r="Z144" s="127"/>
      <c r="AA144" s="132">
        <f>SUM(AA145:AA147)</f>
        <v>9.3717000000000009E-2</v>
      </c>
      <c r="AE144" s="136"/>
      <c r="AF144" s="136"/>
      <c r="AG144" s="1">
        <v>1.1415999999999999</v>
      </c>
      <c r="AR144" s="133" t="s">
        <v>141</v>
      </c>
      <c r="AT144" s="134" t="s">
        <v>72</v>
      </c>
      <c r="AU144" s="134" t="s">
        <v>80</v>
      </c>
      <c r="AY144" s="133" t="s">
        <v>135</v>
      </c>
      <c r="BK144" s="135">
        <f>SUM(BK145:BK147)</f>
        <v>0</v>
      </c>
    </row>
    <row r="145" spans="2:65" s="1" customFormat="1" ht="38.25" customHeight="1">
      <c r="B145" s="137"/>
      <c r="C145" s="138" t="s">
        <v>219</v>
      </c>
      <c r="D145" s="138" t="s">
        <v>136</v>
      </c>
      <c r="E145" s="139" t="s">
        <v>510</v>
      </c>
      <c r="F145" s="382" t="s">
        <v>511</v>
      </c>
      <c r="G145" s="382"/>
      <c r="H145" s="382"/>
      <c r="I145" s="382"/>
      <c r="J145" s="140" t="s">
        <v>304</v>
      </c>
      <c r="K145" s="141">
        <v>69.42</v>
      </c>
      <c r="L145" s="362"/>
      <c r="M145" s="362"/>
      <c r="N145" s="362"/>
      <c r="O145" s="362"/>
      <c r="P145" s="362"/>
      <c r="Q145" s="362"/>
      <c r="R145" s="142"/>
      <c r="T145" s="143" t="s">
        <v>5</v>
      </c>
      <c r="U145" s="40" t="s">
        <v>40</v>
      </c>
      <c r="V145" s="144">
        <v>0.54401999999999995</v>
      </c>
      <c r="W145" s="144">
        <f>V145*K145</f>
        <v>37.765868399999995</v>
      </c>
      <c r="X145" s="144">
        <v>8.9999999999999998E-4</v>
      </c>
      <c r="Y145" s="144">
        <f>X145*K145</f>
        <v>6.2477999999999999E-2</v>
      </c>
      <c r="Z145" s="144">
        <v>0</v>
      </c>
      <c r="AA145" s="145">
        <f>Z145*K145</f>
        <v>0</v>
      </c>
      <c r="AE145" s="362">
        <v>11.026999999999999</v>
      </c>
      <c r="AF145" s="362"/>
      <c r="AG145" s="1">
        <v>1.1415999999999999</v>
      </c>
      <c r="AR145" s="18" t="s">
        <v>198</v>
      </c>
      <c r="AT145" s="18" t="s">
        <v>136</v>
      </c>
      <c r="AU145" s="18" t="s">
        <v>141</v>
      </c>
      <c r="AY145" s="18" t="s">
        <v>135</v>
      </c>
      <c r="BE145" s="146">
        <f>IF(U145="základná",N145,0)</f>
        <v>0</v>
      </c>
      <c r="BF145" s="146">
        <f>IF(U145="znížená",N145,0)</f>
        <v>0</v>
      </c>
      <c r="BG145" s="146">
        <f>IF(U145="zákl. prenesená",N145,0)</f>
        <v>0</v>
      </c>
      <c r="BH145" s="146">
        <f>IF(U145="zníž. prenesená",N145,0)</f>
        <v>0</v>
      </c>
      <c r="BI145" s="146">
        <f>IF(U145="nulová",N145,0)</f>
        <v>0</v>
      </c>
      <c r="BJ145" s="18" t="s">
        <v>141</v>
      </c>
      <c r="BK145" s="147">
        <f>ROUND(L145*K145,3)</f>
        <v>0</v>
      </c>
      <c r="BL145" s="18" t="s">
        <v>198</v>
      </c>
      <c r="BM145" s="18" t="s">
        <v>512</v>
      </c>
    </row>
    <row r="146" spans="2:65" s="1" customFormat="1" ht="25.5" customHeight="1">
      <c r="B146" s="137"/>
      <c r="C146" s="138" t="s">
        <v>223</v>
      </c>
      <c r="D146" s="138" t="s">
        <v>136</v>
      </c>
      <c r="E146" s="139" t="s">
        <v>513</v>
      </c>
      <c r="F146" s="382" t="s">
        <v>514</v>
      </c>
      <c r="G146" s="382"/>
      <c r="H146" s="382"/>
      <c r="I146" s="382"/>
      <c r="J146" s="140" t="s">
        <v>304</v>
      </c>
      <c r="K146" s="141">
        <v>69.42</v>
      </c>
      <c r="L146" s="362"/>
      <c r="M146" s="362"/>
      <c r="N146" s="362"/>
      <c r="O146" s="362"/>
      <c r="P146" s="362"/>
      <c r="Q146" s="362"/>
      <c r="R146" s="142"/>
      <c r="T146" s="143" t="s">
        <v>5</v>
      </c>
      <c r="U146" s="40" t="s">
        <v>40</v>
      </c>
      <c r="V146" s="144">
        <v>7.4999999999999997E-2</v>
      </c>
      <c r="W146" s="144">
        <f>V146*K146</f>
        <v>5.2065000000000001</v>
      </c>
      <c r="X146" s="144">
        <v>0</v>
      </c>
      <c r="Y146" s="144">
        <f>X146*K146</f>
        <v>0</v>
      </c>
      <c r="Z146" s="144">
        <v>1.3500000000000001E-3</v>
      </c>
      <c r="AA146" s="145">
        <f>Z146*K146</f>
        <v>9.3717000000000009E-2</v>
      </c>
      <c r="AE146" s="362">
        <v>1.044</v>
      </c>
      <c r="AF146" s="362"/>
      <c r="AG146" s="1">
        <v>1.1415999999999999</v>
      </c>
      <c r="AR146" s="18" t="s">
        <v>198</v>
      </c>
      <c r="AT146" s="18" t="s">
        <v>136</v>
      </c>
      <c r="AU146" s="18" t="s">
        <v>141</v>
      </c>
      <c r="AY146" s="18" t="s">
        <v>135</v>
      </c>
      <c r="BE146" s="146">
        <f>IF(U146="základná",N146,0)</f>
        <v>0</v>
      </c>
      <c r="BF146" s="146">
        <f>IF(U146="znížená",N146,0)</f>
        <v>0</v>
      </c>
      <c r="BG146" s="146">
        <f>IF(U146="zákl. prenesená",N146,0)</f>
        <v>0</v>
      </c>
      <c r="BH146" s="146">
        <f>IF(U146="zníž. prenesená",N146,0)</f>
        <v>0</v>
      </c>
      <c r="BI146" s="146">
        <f>IF(U146="nulová",N146,0)</f>
        <v>0</v>
      </c>
      <c r="BJ146" s="18" t="s">
        <v>141</v>
      </c>
      <c r="BK146" s="147">
        <f>ROUND(L146*K146,3)</f>
        <v>0</v>
      </c>
      <c r="BL146" s="18" t="s">
        <v>198</v>
      </c>
      <c r="BM146" s="18" t="s">
        <v>515</v>
      </c>
    </row>
    <row r="147" spans="2:65" s="1" customFormat="1" ht="25.5" customHeight="1">
      <c r="B147" s="137"/>
      <c r="C147" s="138" t="s">
        <v>227</v>
      </c>
      <c r="D147" s="138" t="s">
        <v>136</v>
      </c>
      <c r="E147" s="139" t="s">
        <v>307</v>
      </c>
      <c r="F147" s="382" t="s">
        <v>308</v>
      </c>
      <c r="G147" s="382"/>
      <c r="H147" s="382"/>
      <c r="I147" s="382"/>
      <c r="J147" s="140" t="s">
        <v>266</v>
      </c>
      <c r="K147" s="141"/>
      <c r="L147" s="362"/>
      <c r="M147" s="362"/>
      <c r="N147" s="362"/>
      <c r="O147" s="362"/>
      <c r="P147" s="362"/>
      <c r="Q147" s="362"/>
      <c r="R147" s="142"/>
      <c r="T147" s="143" t="s">
        <v>5</v>
      </c>
      <c r="U147" s="40" t="s">
        <v>40</v>
      </c>
      <c r="V147" s="144">
        <v>0</v>
      </c>
      <c r="W147" s="144">
        <f>V147*K147</f>
        <v>0</v>
      </c>
      <c r="X147" s="144">
        <v>0</v>
      </c>
      <c r="Y147" s="144">
        <f>X147*K147</f>
        <v>0</v>
      </c>
      <c r="Z147" s="144">
        <v>0</v>
      </c>
      <c r="AA147" s="145">
        <f>Z147*K147</f>
        <v>0</v>
      </c>
      <c r="AE147" s="362">
        <v>1.9</v>
      </c>
      <c r="AF147" s="362"/>
      <c r="AG147" s="1">
        <v>1.1415999999999999</v>
      </c>
      <c r="AR147" s="18" t="s">
        <v>198</v>
      </c>
      <c r="AT147" s="18" t="s">
        <v>136</v>
      </c>
      <c r="AU147" s="18" t="s">
        <v>141</v>
      </c>
      <c r="AY147" s="18" t="s">
        <v>135</v>
      </c>
      <c r="BE147" s="146">
        <f>IF(U147="základná",N147,0)</f>
        <v>0</v>
      </c>
      <c r="BF147" s="146">
        <f>IF(U147="znížená",N147,0)</f>
        <v>0</v>
      </c>
      <c r="BG147" s="146">
        <f>IF(U147="zákl. prenesená",N147,0)</f>
        <v>0</v>
      </c>
      <c r="BH147" s="146">
        <f>IF(U147="zníž. prenesená",N147,0)</f>
        <v>0</v>
      </c>
      <c r="BI147" s="146">
        <f>IF(U147="nulová",N147,0)</f>
        <v>0</v>
      </c>
      <c r="BJ147" s="18" t="s">
        <v>141</v>
      </c>
      <c r="BK147" s="147">
        <f>ROUND(L147*K147,3)</f>
        <v>0</v>
      </c>
      <c r="BL147" s="18" t="s">
        <v>198</v>
      </c>
      <c r="BM147" s="18" t="s">
        <v>516</v>
      </c>
    </row>
    <row r="148" spans="2:65" s="9" customFormat="1" ht="29.85" customHeight="1">
      <c r="B148" s="126"/>
      <c r="C148" s="127"/>
      <c r="D148" s="136" t="s">
        <v>116</v>
      </c>
      <c r="E148" s="136"/>
      <c r="F148" s="136"/>
      <c r="G148" s="136"/>
      <c r="H148" s="136"/>
      <c r="I148" s="136"/>
      <c r="J148" s="136"/>
      <c r="K148" s="136"/>
      <c r="L148" s="136"/>
      <c r="M148" s="136"/>
      <c r="N148" s="391"/>
      <c r="O148" s="392"/>
      <c r="P148" s="392"/>
      <c r="Q148" s="392"/>
      <c r="R148" s="129"/>
      <c r="T148" s="130"/>
      <c r="U148" s="127"/>
      <c r="V148" s="127"/>
      <c r="W148" s="131">
        <f>SUM(W149:W172)</f>
        <v>177.15660500000001</v>
      </c>
      <c r="X148" s="127"/>
      <c r="Y148" s="131">
        <f>SUM(Y149:Y172)</f>
        <v>5.9115000000000001E-2</v>
      </c>
      <c r="Z148" s="127"/>
      <c r="AA148" s="132">
        <f>SUM(AA149:AA172)</f>
        <v>0.20826</v>
      </c>
      <c r="AE148" s="136"/>
      <c r="AF148" s="136"/>
      <c r="AG148" s="1">
        <v>1.1415999999999999</v>
      </c>
      <c r="AR148" s="133" t="s">
        <v>141</v>
      </c>
      <c r="AT148" s="134" t="s">
        <v>72</v>
      </c>
      <c r="AU148" s="134" t="s">
        <v>80</v>
      </c>
      <c r="AY148" s="133" t="s">
        <v>135</v>
      </c>
      <c r="BK148" s="135">
        <f>SUM(BK149:BK172)</f>
        <v>0</v>
      </c>
    </row>
    <row r="149" spans="2:65" s="1" customFormat="1" ht="51" customHeight="1">
      <c r="B149" s="137"/>
      <c r="C149" s="138" t="s">
        <v>231</v>
      </c>
      <c r="D149" s="138" t="s">
        <v>136</v>
      </c>
      <c r="E149" s="139" t="s">
        <v>517</v>
      </c>
      <c r="F149" s="382" t="s">
        <v>518</v>
      </c>
      <c r="G149" s="382"/>
      <c r="H149" s="382"/>
      <c r="I149" s="382"/>
      <c r="J149" s="140" t="s">
        <v>304</v>
      </c>
      <c r="K149" s="141">
        <v>281.5</v>
      </c>
      <c r="L149" s="362"/>
      <c r="M149" s="362"/>
      <c r="N149" s="362"/>
      <c r="O149" s="362"/>
      <c r="P149" s="362"/>
      <c r="Q149" s="362"/>
      <c r="R149" s="142"/>
      <c r="T149" s="143" t="s">
        <v>5</v>
      </c>
      <c r="U149" s="40" t="s">
        <v>40</v>
      </c>
      <c r="V149" s="144">
        <v>0.60467000000000004</v>
      </c>
      <c r="W149" s="144">
        <f t="shared" ref="W149:W172" si="9">V149*K149</f>
        <v>170.21460500000001</v>
      </c>
      <c r="X149" s="144">
        <v>2.1000000000000001E-4</v>
      </c>
      <c r="Y149" s="144">
        <f t="shared" ref="Y149:Y172" si="10">X149*K149</f>
        <v>5.9115000000000001E-2</v>
      </c>
      <c r="Z149" s="144">
        <v>0</v>
      </c>
      <c r="AA149" s="145">
        <f t="shared" ref="AA149:AA172" si="11">Z149*K149</f>
        <v>0</v>
      </c>
      <c r="AE149" s="362">
        <v>16.38</v>
      </c>
      <c r="AF149" s="362"/>
      <c r="AG149" s="1">
        <v>1.1415999999999999</v>
      </c>
      <c r="AR149" s="18" t="s">
        <v>198</v>
      </c>
      <c r="AT149" s="18" t="s">
        <v>136</v>
      </c>
      <c r="AU149" s="18" t="s">
        <v>141</v>
      </c>
      <c r="AY149" s="18" t="s">
        <v>135</v>
      </c>
      <c r="BE149" s="146">
        <f t="shared" ref="BE149:BE172" si="12">IF(U149="základná",N149,0)</f>
        <v>0</v>
      </c>
      <c r="BF149" s="146">
        <f t="shared" ref="BF149:BF172" si="13">IF(U149="znížená",N149,0)</f>
        <v>0</v>
      </c>
      <c r="BG149" s="146">
        <f t="shared" ref="BG149:BG172" si="14">IF(U149="zákl. prenesená",N149,0)</f>
        <v>0</v>
      </c>
      <c r="BH149" s="146">
        <f t="shared" ref="BH149:BH172" si="15">IF(U149="zníž. prenesená",N149,0)</f>
        <v>0</v>
      </c>
      <c r="BI149" s="146">
        <f t="shared" ref="BI149:BI172" si="16">IF(U149="nulová",N149,0)</f>
        <v>0</v>
      </c>
      <c r="BJ149" s="18" t="s">
        <v>141</v>
      </c>
      <c r="BK149" s="147">
        <f t="shared" ref="BK149:BK172" si="17">ROUND(L149*K149,3)</f>
        <v>0</v>
      </c>
      <c r="BL149" s="18" t="s">
        <v>198</v>
      </c>
      <c r="BM149" s="18" t="s">
        <v>519</v>
      </c>
    </row>
    <row r="150" spans="2:65" s="1" customFormat="1" ht="25.5" customHeight="1">
      <c r="B150" s="137"/>
      <c r="C150" s="148" t="s">
        <v>235</v>
      </c>
      <c r="D150" s="148" t="s">
        <v>199</v>
      </c>
      <c r="E150" s="149" t="s">
        <v>520</v>
      </c>
      <c r="F150" s="383" t="s">
        <v>521</v>
      </c>
      <c r="G150" s="383"/>
      <c r="H150" s="383"/>
      <c r="I150" s="383"/>
      <c r="J150" s="150" t="s">
        <v>522</v>
      </c>
      <c r="K150" s="151">
        <v>2</v>
      </c>
      <c r="L150" s="362"/>
      <c r="M150" s="362"/>
      <c r="N150" s="363"/>
      <c r="O150" s="362"/>
      <c r="P150" s="362"/>
      <c r="Q150" s="362"/>
      <c r="R150" s="142"/>
      <c r="T150" s="143" t="s">
        <v>5</v>
      </c>
      <c r="U150" s="40" t="s">
        <v>40</v>
      </c>
      <c r="V150" s="144">
        <v>0</v>
      </c>
      <c r="W150" s="144">
        <f t="shared" si="9"/>
        <v>0</v>
      </c>
      <c r="X150" s="144">
        <v>0</v>
      </c>
      <c r="Y150" s="144">
        <f t="shared" si="10"/>
        <v>0</v>
      </c>
      <c r="Z150" s="144">
        <v>0</v>
      </c>
      <c r="AA150" s="145">
        <f t="shared" si="11"/>
        <v>0</v>
      </c>
      <c r="AE150" s="363">
        <v>125.6</v>
      </c>
      <c r="AF150" s="363"/>
      <c r="AG150" s="1">
        <v>1.1415999999999999</v>
      </c>
      <c r="AR150" s="18" t="s">
        <v>246</v>
      </c>
      <c r="AT150" s="18" t="s">
        <v>199</v>
      </c>
      <c r="AU150" s="18" t="s">
        <v>141</v>
      </c>
      <c r="AY150" s="18" t="s">
        <v>135</v>
      </c>
      <c r="BE150" s="146">
        <f t="shared" si="12"/>
        <v>0</v>
      </c>
      <c r="BF150" s="146">
        <f t="shared" si="13"/>
        <v>0</v>
      </c>
      <c r="BG150" s="146">
        <f t="shared" si="14"/>
        <v>0</v>
      </c>
      <c r="BH150" s="146">
        <f t="shared" si="15"/>
        <v>0</v>
      </c>
      <c r="BI150" s="146">
        <f t="shared" si="16"/>
        <v>0</v>
      </c>
      <c r="BJ150" s="18" t="s">
        <v>141</v>
      </c>
      <c r="BK150" s="147">
        <f t="shared" si="17"/>
        <v>0</v>
      </c>
      <c r="BL150" s="18" t="s">
        <v>198</v>
      </c>
      <c r="BM150" s="18" t="s">
        <v>523</v>
      </c>
    </row>
    <row r="151" spans="2:65" s="1" customFormat="1" ht="38.25" customHeight="1">
      <c r="B151" s="137"/>
      <c r="C151" s="148" t="s">
        <v>239</v>
      </c>
      <c r="D151" s="148" t="s">
        <v>199</v>
      </c>
      <c r="E151" s="149" t="s">
        <v>524</v>
      </c>
      <c r="F151" s="383" t="s">
        <v>525</v>
      </c>
      <c r="G151" s="383"/>
      <c r="H151" s="383"/>
      <c r="I151" s="383"/>
      <c r="J151" s="150" t="s">
        <v>522</v>
      </c>
      <c r="K151" s="151">
        <v>2</v>
      </c>
      <c r="L151" s="362"/>
      <c r="M151" s="362"/>
      <c r="N151" s="363"/>
      <c r="O151" s="362"/>
      <c r="P151" s="362"/>
      <c r="Q151" s="362"/>
      <c r="R151" s="142"/>
      <c r="T151" s="143" t="s">
        <v>5</v>
      </c>
      <c r="U151" s="40" t="s">
        <v>40</v>
      </c>
      <c r="V151" s="144">
        <v>0</v>
      </c>
      <c r="W151" s="144">
        <f t="shared" si="9"/>
        <v>0</v>
      </c>
      <c r="X151" s="144">
        <v>0</v>
      </c>
      <c r="Y151" s="144">
        <f t="shared" si="10"/>
        <v>0</v>
      </c>
      <c r="Z151" s="144">
        <v>0</v>
      </c>
      <c r="AA151" s="145">
        <f t="shared" si="11"/>
        <v>0</v>
      </c>
      <c r="AE151" s="363">
        <v>95.8</v>
      </c>
      <c r="AF151" s="363"/>
      <c r="AG151" s="1">
        <v>1.1415999999999999</v>
      </c>
      <c r="AR151" s="18" t="s">
        <v>246</v>
      </c>
      <c r="AT151" s="18" t="s">
        <v>199</v>
      </c>
      <c r="AU151" s="18" t="s">
        <v>141</v>
      </c>
      <c r="AY151" s="18" t="s">
        <v>135</v>
      </c>
      <c r="BE151" s="146">
        <f t="shared" si="12"/>
        <v>0</v>
      </c>
      <c r="BF151" s="146">
        <f t="shared" si="13"/>
        <v>0</v>
      </c>
      <c r="BG151" s="146">
        <f t="shared" si="14"/>
        <v>0</v>
      </c>
      <c r="BH151" s="146">
        <f t="shared" si="15"/>
        <v>0</v>
      </c>
      <c r="BI151" s="146">
        <f t="shared" si="16"/>
        <v>0</v>
      </c>
      <c r="BJ151" s="18" t="s">
        <v>141</v>
      </c>
      <c r="BK151" s="147">
        <f t="shared" si="17"/>
        <v>0</v>
      </c>
      <c r="BL151" s="18" t="s">
        <v>198</v>
      </c>
      <c r="BM151" s="18" t="s">
        <v>526</v>
      </c>
    </row>
    <row r="152" spans="2:65" s="1" customFormat="1" ht="25.5" customHeight="1">
      <c r="B152" s="137"/>
      <c r="C152" s="148" t="s">
        <v>243</v>
      </c>
      <c r="D152" s="148" t="s">
        <v>199</v>
      </c>
      <c r="E152" s="149" t="s">
        <v>527</v>
      </c>
      <c r="F152" s="383" t="s">
        <v>528</v>
      </c>
      <c r="G152" s="383"/>
      <c r="H152" s="383"/>
      <c r="I152" s="383"/>
      <c r="J152" s="150" t="s">
        <v>522</v>
      </c>
      <c r="K152" s="151">
        <v>2</v>
      </c>
      <c r="L152" s="362"/>
      <c r="M152" s="362"/>
      <c r="N152" s="363"/>
      <c r="O152" s="362"/>
      <c r="P152" s="362"/>
      <c r="Q152" s="362"/>
      <c r="R152" s="142"/>
      <c r="T152" s="143" t="s">
        <v>5</v>
      </c>
      <c r="U152" s="40" t="s">
        <v>40</v>
      </c>
      <c r="V152" s="144">
        <v>0</v>
      </c>
      <c r="W152" s="144">
        <f t="shared" si="9"/>
        <v>0</v>
      </c>
      <c r="X152" s="144">
        <v>0</v>
      </c>
      <c r="Y152" s="144">
        <f t="shared" si="10"/>
        <v>0</v>
      </c>
      <c r="Z152" s="144">
        <v>0</v>
      </c>
      <c r="AA152" s="145">
        <f t="shared" si="11"/>
        <v>0</v>
      </c>
      <c r="AE152" s="363">
        <v>125.6</v>
      </c>
      <c r="AF152" s="363"/>
      <c r="AG152" s="1">
        <v>1.1415999999999999</v>
      </c>
      <c r="AR152" s="18" t="s">
        <v>246</v>
      </c>
      <c r="AT152" s="18" t="s">
        <v>199</v>
      </c>
      <c r="AU152" s="18" t="s">
        <v>141</v>
      </c>
      <c r="AY152" s="18" t="s">
        <v>135</v>
      </c>
      <c r="BE152" s="146">
        <f t="shared" si="12"/>
        <v>0</v>
      </c>
      <c r="BF152" s="146">
        <f t="shared" si="13"/>
        <v>0</v>
      </c>
      <c r="BG152" s="146">
        <f t="shared" si="14"/>
        <v>0</v>
      </c>
      <c r="BH152" s="146">
        <f t="shared" si="15"/>
        <v>0</v>
      </c>
      <c r="BI152" s="146">
        <f t="shared" si="16"/>
        <v>0</v>
      </c>
      <c r="BJ152" s="18" t="s">
        <v>141</v>
      </c>
      <c r="BK152" s="147">
        <f t="shared" si="17"/>
        <v>0</v>
      </c>
      <c r="BL152" s="18" t="s">
        <v>198</v>
      </c>
      <c r="BM152" s="18" t="s">
        <v>529</v>
      </c>
    </row>
    <row r="153" spans="2:65" s="1" customFormat="1" ht="25.5" customHeight="1">
      <c r="B153" s="137"/>
      <c r="C153" s="148" t="s">
        <v>248</v>
      </c>
      <c r="D153" s="148" t="s">
        <v>199</v>
      </c>
      <c r="E153" s="149" t="s">
        <v>530</v>
      </c>
      <c r="F153" s="383" t="s">
        <v>531</v>
      </c>
      <c r="G153" s="383"/>
      <c r="H153" s="383"/>
      <c r="I153" s="383"/>
      <c r="J153" s="150" t="s">
        <v>522</v>
      </c>
      <c r="K153" s="151">
        <v>3</v>
      </c>
      <c r="L153" s="362"/>
      <c r="M153" s="362"/>
      <c r="N153" s="363"/>
      <c r="O153" s="362"/>
      <c r="P153" s="362"/>
      <c r="Q153" s="362"/>
      <c r="R153" s="142"/>
      <c r="T153" s="143" t="s">
        <v>5</v>
      </c>
      <c r="U153" s="40" t="s">
        <v>40</v>
      </c>
      <c r="V153" s="144">
        <v>0</v>
      </c>
      <c r="W153" s="144">
        <f t="shared" si="9"/>
        <v>0</v>
      </c>
      <c r="X153" s="144">
        <v>0</v>
      </c>
      <c r="Y153" s="144">
        <f t="shared" si="10"/>
        <v>0</v>
      </c>
      <c r="Z153" s="144">
        <v>0</v>
      </c>
      <c r="AA153" s="145">
        <f t="shared" si="11"/>
        <v>0</v>
      </c>
      <c r="AE153" s="363">
        <v>169.3</v>
      </c>
      <c r="AF153" s="363"/>
      <c r="AG153" s="1">
        <v>1.1415999999999999</v>
      </c>
      <c r="AR153" s="18" t="s">
        <v>246</v>
      </c>
      <c r="AT153" s="18" t="s">
        <v>199</v>
      </c>
      <c r="AU153" s="18" t="s">
        <v>141</v>
      </c>
      <c r="AY153" s="18" t="s">
        <v>135</v>
      </c>
      <c r="BE153" s="146">
        <f t="shared" si="12"/>
        <v>0</v>
      </c>
      <c r="BF153" s="146">
        <f t="shared" si="13"/>
        <v>0</v>
      </c>
      <c r="BG153" s="146">
        <f t="shared" si="14"/>
        <v>0</v>
      </c>
      <c r="BH153" s="146">
        <f t="shared" si="15"/>
        <v>0</v>
      </c>
      <c r="BI153" s="146">
        <f t="shared" si="16"/>
        <v>0</v>
      </c>
      <c r="BJ153" s="18" t="s">
        <v>141</v>
      </c>
      <c r="BK153" s="147">
        <f t="shared" si="17"/>
        <v>0</v>
      </c>
      <c r="BL153" s="18" t="s">
        <v>198</v>
      </c>
      <c r="BM153" s="18" t="s">
        <v>532</v>
      </c>
    </row>
    <row r="154" spans="2:65" s="1" customFormat="1" ht="25.5" customHeight="1">
      <c r="B154" s="137"/>
      <c r="C154" s="148" t="s">
        <v>252</v>
      </c>
      <c r="D154" s="148" t="s">
        <v>199</v>
      </c>
      <c r="E154" s="149" t="s">
        <v>533</v>
      </c>
      <c r="F154" s="383" t="s">
        <v>534</v>
      </c>
      <c r="G154" s="383"/>
      <c r="H154" s="383"/>
      <c r="I154" s="383"/>
      <c r="J154" s="150" t="s">
        <v>522</v>
      </c>
      <c r="K154" s="151">
        <v>2</v>
      </c>
      <c r="L154" s="362"/>
      <c r="M154" s="362"/>
      <c r="N154" s="363"/>
      <c r="O154" s="362"/>
      <c r="P154" s="362"/>
      <c r="Q154" s="362"/>
      <c r="R154" s="142"/>
      <c r="T154" s="143" t="s">
        <v>5</v>
      </c>
      <c r="U154" s="40" t="s">
        <v>40</v>
      </c>
      <c r="V154" s="144">
        <v>0</v>
      </c>
      <c r="W154" s="144">
        <f t="shared" si="9"/>
        <v>0</v>
      </c>
      <c r="X154" s="144">
        <v>0</v>
      </c>
      <c r="Y154" s="144">
        <f t="shared" si="10"/>
        <v>0</v>
      </c>
      <c r="Z154" s="144">
        <v>0</v>
      </c>
      <c r="AA154" s="145">
        <f t="shared" si="11"/>
        <v>0</v>
      </c>
      <c r="AE154" s="363">
        <v>151.6</v>
      </c>
      <c r="AF154" s="363"/>
      <c r="AG154" s="1">
        <v>1.1415999999999999</v>
      </c>
      <c r="AR154" s="18" t="s">
        <v>246</v>
      </c>
      <c r="AT154" s="18" t="s">
        <v>199</v>
      </c>
      <c r="AU154" s="18" t="s">
        <v>141</v>
      </c>
      <c r="AY154" s="18" t="s">
        <v>135</v>
      </c>
      <c r="BE154" s="146">
        <f t="shared" si="12"/>
        <v>0</v>
      </c>
      <c r="BF154" s="146">
        <f t="shared" si="13"/>
        <v>0</v>
      </c>
      <c r="BG154" s="146">
        <f t="shared" si="14"/>
        <v>0</v>
      </c>
      <c r="BH154" s="146">
        <f t="shared" si="15"/>
        <v>0</v>
      </c>
      <c r="BI154" s="146">
        <f t="shared" si="16"/>
        <v>0</v>
      </c>
      <c r="BJ154" s="18" t="s">
        <v>141</v>
      </c>
      <c r="BK154" s="147">
        <f t="shared" si="17"/>
        <v>0</v>
      </c>
      <c r="BL154" s="18" t="s">
        <v>198</v>
      </c>
      <c r="BM154" s="18" t="s">
        <v>535</v>
      </c>
    </row>
    <row r="155" spans="2:65" s="1" customFormat="1" ht="38.25" customHeight="1">
      <c r="B155" s="137"/>
      <c r="C155" s="148" t="s">
        <v>256</v>
      </c>
      <c r="D155" s="148" t="s">
        <v>199</v>
      </c>
      <c r="E155" s="149" t="s">
        <v>536</v>
      </c>
      <c r="F155" s="383" t="s">
        <v>537</v>
      </c>
      <c r="G155" s="383"/>
      <c r="H155" s="383"/>
      <c r="I155" s="383"/>
      <c r="J155" s="150" t="s">
        <v>522</v>
      </c>
      <c r="K155" s="151">
        <v>4</v>
      </c>
      <c r="L155" s="362"/>
      <c r="M155" s="362"/>
      <c r="N155" s="363"/>
      <c r="O155" s="362"/>
      <c r="P155" s="362"/>
      <c r="Q155" s="362"/>
      <c r="R155" s="142"/>
      <c r="T155" s="143" t="s">
        <v>5</v>
      </c>
      <c r="U155" s="40" t="s">
        <v>40</v>
      </c>
      <c r="V155" s="144">
        <v>0</v>
      </c>
      <c r="W155" s="144">
        <f t="shared" si="9"/>
        <v>0</v>
      </c>
      <c r="X155" s="144">
        <v>0</v>
      </c>
      <c r="Y155" s="144">
        <f t="shared" si="10"/>
        <v>0</v>
      </c>
      <c r="Z155" s="144">
        <v>0</v>
      </c>
      <c r="AA155" s="145">
        <f t="shared" si="11"/>
        <v>0</v>
      </c>
      <c r="AE155" s="363">
        <v>355.2</v>
      </c>
      <c r="AF155" s="363"/>
      <c r="AG155" s="1">
        <v>1.1415999999999999</v>
      </c>
      <c r="AR155" s="18" t="s">
        <v>246</v>
      </c>
      <c r="AT155" s="18" t="s">
        <v>199</v>
      </c>
      <c r="AU155" s="18" t="s">
        <v>141</v>
      </c>
      <c r="AY155" s="18" t="s">
        <v>135</v>
      </c>
      <c r="BE155" s="146">
        <f t="shared" si="12"/>
        <v>0</v>
      </c>
      <c r="BF155" s="146">
        <f t="shared" si="13"/>
        <v>0</v>
      </c>
      <c r="BG155" s="146">
        <f t="shared" si="14"/>
        <v>0</v>
      </c>
      <c r="BH155" s="146">
        <f t="shared" si="15"/>
        <v>0</v>
      </c>
      <c r="BI155" s="146">
        <f t="shared" si="16"/>
        <v>0</v>
      </c>
      <c r="BJ155" s="18" t="s">
        <v>141</v>
      </c>
      <c r="BK155" s="147">
        <f t="shared" si="17"/>
        <v>0</v>
      </c>
      <c r="BL155" s="18" t="s">
        <v>198</v>
      </c>
      <c r="BM155" s="18" t="s">
        <v>538</v>
      </c>
    </row>
    <row r="156" spans="2:65" s="1" customFormat="1" ht="25.5" customHeight="1">
      <c r="B156" s="137"/>
      <c r="C156" s="148" t="s">
        <v>260</v>
      </c>
      <c r="D156" s="148" t="s">
        <v>199</v>
      </c>
      <c r="E156" s="149" t="s">
        <v>539</v>
      </c>
      <c r="F156" s="383" t="s">
        <v>540</v>
      </c>
      <c r="G156" s="383"/>
      <c r="H156" s="383"/>
      <c r="I156" s="383"/>
      <c r="J156" s="150" t="s">
        <v>522</v>
      </c>
      <c r="K156" s="151">
        <v>2</v>
      </c>
      <c r="L156" s="362"/>
      <c r="M156" s="362"/>
      <c r="N156" s="363"/>
      <c r="O156" s="362"/>
      <c r="P156" s="362"/>
      <c r="Q156" s="362"/>
      <c r="R156" s="142"/>
      <c r="T156" s="143" t="s">
        <v>5</v>
      </c>
      <c r="U156" s="40" t="s">
        <v>40</v>
      </c>
      <c r="V156" s="144">
        <v>0</v>
      </c>
      <c r="W156" s="144">
        <f t="shared" si="9"/>
        <v>0</v>
      </c>
      <c r="X156" s="144">
        <v>0</v>
      </c>
      <c r="Y156" s="144">
        <f t="shared" si="10"/>
        <v>0</v>
      </c>
      <c r="Z156" s="144">
        <v>0</v>
      </c>
      <c r="AA156" s="145">
        <f t="shared" si="11"/>
        <v>0</v>
      </c>
      <c r="AE156" s="363">
        <v>151.6</v>
      </c>
      <c r="AF156" s="363"/>
      <c r="AG156" s="1">
        <v>1.1415999999999999</v>
      </c>
      <c r="AR156" s="18" t="s">
        <v>246</v>
      </c>
      <c r="AT156" s="18" t="s">
        <v>199</v>
      </c>
      <c r="AU156" s="18" t="s">
        <v>141</v>
      </c>
      <c r="AY156" s="18" t="s">
        <v>135</v>
      </c>
      <c r="BE156" s="146">
        <f t="shared" si="12"/>
        <v>0</v>
      </c>
      <c r="BF156" s="146">
        <f t="shared" si="13"/>
        <v>0</v>
      </c>
      <c r="BG156" s="146">
        <f t="shared" si="14"/>
        <v>0</v>
      </c>
      <c r="BH156" s="146">
        <f t="shared" si="15"/>
        <v>0</v>
      </c>
      <c r="BI156" s="146">
        <f t="shared" si="16"/>
        <v>0</v>
      </c>
      <c r="BJ156" s="18" t="s">
        <v>141</v>
      </c>
      <c r="BK156" s="147">
        <f t="shared" si="17"/>
        <v>0</v>
      </c>
      <c r="BL156" s="18" t="s">
        <v>198</v>
      </c>
      <c r="BM156" s="18" t="s">
        <v>541</v>
      </c>
    </row>
    <row r="157" spans="2:65" s="1" customFormat="1" ht="38.25" customHeight="1">
      <c r="B157" s="137"/>
      <c r="C157" s="148" t="s">
        <v>246</v>
      </c>
      <c r="D157" s="148" t="s">
        <v>199</v>
      </c>
      <c r="E157" s="149" t="s">
        <v>542</v>
      </c>
      <c r="F157" s="383" t="s">
        <v>543</v>
      </c>
      <c r="G157" s="383"/>
      <c r="H157" s="383"/>
      <c r="I157" s="383"/>
      <c r="J157" s="150" t="s">
        <v>522</v>
      </c>
      <c r="K157" s="151">
        <v>17</v>
      </c>
      <c r="L157" s="362"/>
      <c r="M157" s="362"/>
      <c r="N157" s="363"/>
      <c r="O157" s="362"/>
      <c r="P157" s="362"/>
      <c r="Q157" s="362"/>
      <c r="R157" s="142"/>
      <c r="T157" s="143" t="s">
        <v>5</v>
      </c>
      <c r="U157" s="40" t="s">
        <v>40</v>
      </c>
      <c r="V157" s="144">
        <v>0</v>
      </c>
      <c r="W157" s="144">
        <f t="shared" si="9"/>
        <v>0</v>
      </c>
      <c r="X157" s="144">
        <v>0</v>
      </c>
      <c r="Y157" s="144">
        <f t="shared" si="10"/>
        <v>0</v>
      </c>
      <c r="Z157" s="144">
        <v>0</v>
      </c>
      <c r="AA157" s="145">
        <f t="shared" si="11"/>
        <v>0</v>
      </c>
      <c r="AE157" s="363">
        <v>478.1</v>
      </c>
      <c r="AF157" s="363"/>
      <c r="AG157" s="1">
        <v>1.1415999999999999</v>
      </c>
      <c r="AR157" s="18" t="s">
        <v>246</v>
      </c>
      <c r="AT157" s="18" t="s">
        <v>199</v>
      </c>
      <c r="AU157" s="18" t="s">
        <v>141</v>
      </c>
      <c r="AY157" s="18" t="s">
        <v>135</v>
      </c>
      <c r="BE157" s="146">
        <f t="shared" si="12"/>
        <v>0</v>
      </c>
      <c r="BF157" s="146">
        <f t="shared" si="13"/>
        <v>0</v>
      </c>
      <c r="BG157" s="146">
        <f t="shared" si="14"/>
        <v>0</v>
      </c>
      <c r="BH157" s="146">
        <f t="shared" si="15"/>
        <v>0</v>
      </c>
      <c r="BI157" s="146">
        <f t="shared" si="16"/>
        <v>0</v>
      </c>
      <c r="BJ157" s="18" t="s">
        <v>141</v>
      </c>
      <c r="BK157" s="147">
        <f t="shared" si="17"/>
        <v>0</v>
      </c>
      <c r="BL157" s="18" t="s">
        <v>198</v>
      </c>
      <c r="BM157" s="18" t="s">
        <v>544</v>
      </c>
    </row>
    <row r="158" spans="2:65" s="1" customFormat="1" ht="25.5" customHeight="1">
      <c r="B158" s="137"/>
      <c r="C158" s="148" t="s">
        <v>268</v>
      </c>
      <c r="D158" s="148" t="s">
        <v>199</v>
      </c>
      <c r="E158" s="149" t="s">
        <v>545</v>
      </c>
      <c r="F158" s="383" t="s">
        <v>546</v>
      </c>
      <c r="G158" s="383"/>
      <c r="H158" s="383"/>
      <c r="I158" s="383"/>
      <c r="J158" s="150" t="s">
        <v>522</v>
      </c>
      <c r="K158" s="151">
        <v>2</v>
      </c>
      <c r="L158" s="362"/>
      <c r="M158" s="362"/>
      <c r="N158" s="363"/>
      <c r="O158" s="362"/>
      <c r="P158" s="362"/>
      <c r="Q158" s="362"/>
      <c r="R158" s="142"/>
      <c r="T158" s="143" t="s">
        <v>5</v>
      </c>
      <c r="U158" s="40" t="s">
        <v>40</v>
      </c>
      <c r="V158" s="144">
        <v>0</v>
      </c>
      <c r="W158" s="144">
        <f t="shared" si="9"/>
        <v>0</v>
      </c>
      <c r="X158" s="144">
        <v>0</v>
      </c>
      <c r="Y158" s="144">
        <f t="shared" si="10"/>
        <v>0</v>
      </c>
      <c r="Z158" s="144">
        <v>0</v>
      </c>
      <c r="AA158" s="145">
        <f t="shared" si="11"/>
        <v>0</v>
      </c>
      <c r="AE158" s="363">
        <v>132.80000000000001</v>
      </c>
      <c r="AF158" s="363"/>
      <c r="AG158" s="1">
        <v>1.1415999999999999</v>
      </c>
      <c r="AR158" s="18" t="s">
        <v>246</v>
      </c>
      <c r="AT158" s="18" t="s">
        <v>199</v>
      </c>
      <c r="AU158" s="18" t="s">
        <v>141</v>
      </c>
      <c r="AY158" s="18" t="s">
        <v>135</v>
      </c>
      <c r="BE158" s="146">
        <f t="shared" si="12"/>
        <v>0</v>
      </c>
      <c r="BF158" s="146">
        <f t="shared" si="13"/>
        <v>0</v>
      </c>
      <c r="BG158" s="146">
        <f t="shared" si="14"/>
        <v>0</v>
      </c>
      <c r="BH158" s="146">
        <f t="shared" si="15"/>
        <v>0</v>
      </c>
      <c r="BI158" s="146">
        <f t="shared" si="16"/>
        <v>0</v>
      </c>
      <c r="BJ158" s="18" t="s">
        <v>141</v>
      </c>
      <c r="BK158" s="147">
        <f t="shared" si="17"/>
        <v>0</v>
      </c>
      <c r="BL158" s="18" t="s">
        <v>198</v>
      </c>
      <c r="BM158" s="18" t="s">
        <v>547</v>
      </c>
    </row>
    <row r="159" spans="2:65" s="1" customFormat="1" ht="25.5" customHeight="1">
      <c r="B159" s="137"/>
      <c r="C159" s="148" t="s">
        <v>272</v>
      </c>
      <c r="D159" s="148" t="s">
        <v>199</v>
      </c>
      <c r="E159" s="149" t="s">
        <v>548</v>
      </c>
      <c r="F159" s="383" t="s">
        <v>549</v>
      </c>
      <c r="G159" s="383"/>
      <c r="H159" s="383"/>
      <c r="I159" s="383"/>
      <c r="J159" s="150" t="s">
        <v>522</v>
      </c>
      <c r="K159" s="151">
        <v>1</v>
      </c>
      <c r="L159" s="362"/>
      <c r="M159" s="362"/>
      <c r="N159" s="363"/>
      <c r="O159" s="362"/>
      <c r="P159" s="362"/>
      <c r="Q159" s="362"/>
      <c r="R159" s="142"/>
      <c r="T159" s="143" t="s">
        <v>5</v>
      </c>
      <c r="U159" s="40" t="s">
        <v>40</v>
      </c>
      <c r="V159" s="144">
        <v>0</v>
      </c>
      <c r="W159" s="144">
        <f t="shared" si="9"/>
        <v>0</v>
      </c>
      <c r="X159" s="144">
        <v>0</v>
      </c>
      <c r="Y159" s="144">
        <f t="shared" si="10"/>
        <v>0</v>
      </c>
      <c r="Z159" s="144">
        <v>0</v>
      </c>
      <c r="AA159" s="145">
        <f t="shared" si="11"/>
        <v>0</v>
      </c>
      <c r="AE159" s="363">
        <v>85.3</v>
      </c>
      <c r="AF159" s="363"/>
      <c r="AG159" s="1">
        <v>1.1415999999999999</v>
      </c>
      <c r="AR159" s="18" t="s">
        <v>246</v>
      </c>
      <c r="AT159" s="18" t="s">
        <v>199</v>
      </c>
      <c r="AU159" s="18" t="s">
        <v>141</v>
      </c>
      <c r="AY159" s="18" t="s">
        <v>135</v>
      </c>
      <c r="BE159" s="146">
        <f t="shared" si="12"/>
        <v>0</v>
      </c>
      <c r="BF159" s="146">
        <f t="shared" si="13"/>
        <v>0</v>
      </c>
      <c r="BG159" s="146">
        <f t="shared" si="14"/>
        <v>0</v>
      </c>
      <c r="BH159" s="146">
        <f t="shared" si="15"/>
        <v>0</v>
      </c>
      <c r="BI159" s="146">
        <f t="shared" si="16"/>
        <v>0</v>
      </c>
      <c r="BJ159" s="18" t="s">
        <v>141</v>
      </c>
      <c r="BK159" s="147">
        <f t="shared" si="17"/>
        <v>0</v>
      </c>
      <c r="BL159" s="18" t="s">
        <v>198</v>
      </c>
      <c r="BM159" s="18" t="s">
        <v>550</v>
      </c>
    </row>
    <row r="160" spans="2:65" s="1" customFormat="1" ht="25.5" customHeight="1">
      <c r="B160" s="137"/>
      <c r="C160" s="148" t="s">
        <v>276</v>
      </c>
      <c r="D160" s="148" t="s">
        <v>199</v>
      </c>
      <c r="E160" s="149" t="s">
        <v>551</v>
      </c>
      <c r="F160" s="383" t="s">
        <v>552</v>
      </c>
      <c r="G160" s="383"/>
      <c r="H160" s="383"/>
      <c r="I160" s="383"/>
      <c r="J160" s="150" t="s">
        <v>522</v>
      </c>
      <c r="K160" s="151">
        <v>2</v>
      </c>
      <c r="L160" s="362"/>
      <c r="M160" s="362"/>
      <c r="N160" s="363"/>
      <c r="O160" s="362"/>
      <c r="P160" s="362"/>
      <c r="Q160" s="362"/>
      <c r="R160" s="142"/>
      <c r="T160" s="143" t="s">
        <v>5</v>
      </c>
      <c r="U160" s="40" t="s">
        <v>40</v>
      </c>
      <c r="V160" s="144">
        <v>0</v>
      </c>
      <c r="W160" s="144">
        <f t="shared" si="9"/>
        <v>0</v>
      </c>
      <c r="X160" s="144">
        <v>0</v>
      </c>
      <c r="Y160" s="144">
        <f t="shared" si="10"/>
        <v>0</v>
      </c>
      <c r="Z160" s="144">
        <v>0</v>
      </c>
      <c r="AA160" s="145">
        <f t="shared" si="11"/>
        <v>0</v>
      </c>
      <c r="AE160" s="363">
        <v>169.7</v>
      </c>
      <c r="AF160" s="363"/>
      <c r="AG160" s="1">
        <v>1.1415999999999999</v>
      </c>
      <c r="AR160" s="18" t="s">
        <v>246</v>
      </c>
      <c r="AT160" s="18" t="s">
        <v>199</v>
      </c>
      <c r="AU160" s="18" t="s">
        <v>141</v>
      </c>
      <c r="AY160" s="18" t="s">
        <v>135</v>
      </c>
      <c r="BE160" s="146">
        <f t="shared" si="12"/>
        <v>0</v>
      </c>
      <c r="BF160" s="146">
        <f t="shared" si="13"/>
        <v>0</v>
      </c>
      <c r="BG160" s="146">
        <f t="shared" si="14"/>
        <v>0</v>
      </c>
      <c r="BH160" s="146">
        <f t="shared" si="15"/>
        <v>0</v>
      </c>
      <c r="BI160" s="146">
        <f t="shared" si="16"/>
        <v>0</v>
      </c>
      <c r="BJ160" s="18" t="s">
        <v>141</v>
      </c>
      <c r="BK160" s="147">
        <f t="shared" si="17"/>
        <v>0</v>
      </c>
      <c r="BL160" s="18" t="s">
        <v>198</v>
      </c>
      <c r="BM160" s="18" t="s">
        <v>553</v>
      </c>
    </row>
    <row r="161" spans="2:65" s="1" customFormat="1" ht="38.25" customHeight="1">
      <c r="B161" s="137"/>
      <c r="C161" s="148" t="s">
        <v>280</v>
      </c>
      <c r="D161" s="148" t="s">
        <v>199</v>
      </c>
      <c r="E161" s="149" t="s">
        <v>554</v>
      </c>
      <c r="F161" s="383" t="s">
        <v>555</v>
      </c>
      <c r="G161" s="383"/>
      <c r="H161" s="383"/>
      <c r="I161" s="383"/>
      <c r="J161" s="150" t="s">
        <v>522</v>
      </c>
      <c r="K161" s="151">
        <v>1</v>
      </c>
      <c r="L161" s="362"/>
      <c r="M161" s="362"/>
      <c r="N161" s="363"/>
      <c r="O161" s="362"/>
      <c r="P161" s="362"/>
      <c r="Q161" s="362"/>
      <c r="R161" s="142"/>
      <c r="T161" s="143" t="s">
        <v>5</v>
      </c>
      <c r="U161" s="40" t="s">
        <v>40</v>
      </c>
      <c r="V161" s="144">
        <v>0</v>
      </c>
      <c r="W161" s="144">
        <f t="shared" si="9"/>
        <v>0</v>
      </c>
      <c r="X161" s="144">
        <v>0</v>
      </c>
      <c r="Y161" s="144">
        <f t="shared" si="10"/>
        <v>0</v>
      </c>
      <c r="Z161" s="144">
        <v>0</v>
      </c>
      <c r="AA161" s="145">
        <f t="shared" si="11"/>
        <v>0</v>
      </c>
      <c r="AE161" s="363">
        <v>343.6</v>
      </c>
      <c r="AF161" s="363"/>
      <c r="AG161" s="1">
        <v>1.1415999999999999</v>
      </c>
      <c r="AR161" s="18" t="s">
        <v>246</v>
      </c>
      <c r="AT161" s="18" t="s">
        <v>199</v>
      </c>
      <c r="AU161" s="18" t="s">
        <v>141</v>
      </c>
      <c r="AY161" s="18" t="s">
        <v>135</v>
      </c>
      <c r="BE161" s="146">
        <f t="shared" si="12"/>
        <v>0</v>
      </c>
      <c r="BF161" s="146">
        <f t="shared" si="13"/>
        <v>0</v>
      </c>
      <c r="BG161" s="146">
        <f t="shared" si="14"/>
        <v>0</v>
      </c>
      <c r="BH161" s="146">
        <f t="shared" si="15"/>
        <v>0</v>
      </c>
      <c r="BI161" s="146">
        <f t="shared" si="16"/>
        <v>0</v>
      </c>
      <c r="BJ161" s="18" t="s">
        <v>141</v>
      </c>
      <c r="BK161" s="147">
        <f t="shared" si="17"/>
        <v>0</v>
      </c>
      <c r="BL161" s="18" t="s">
        <v>198</v>
      </c>
      <c r="BM161" s="18" t="s">
        <v>556</v>
      </c>
    </row>
    <row r="162" spans="2:65" s="1" customFormat="1" ht="25.5" customHeight="1">
      <c r="B162" s="137"/>
      <c r="C162" s="148" t="s">
        <v>284</v>
      </c>
      <c r="D162" s="148" t="s">
        <v>199</v>
      </c>
      <c r="E162" s="149" t="s">
        <v>557</v>
      </c>
      <c r="F162" s="383" t="s">
        <v>558</v>
      </c>
      <c r="G162" s="383"/>
      <c r="H162" s="383"/>
      <c r="I162" s="383"/>
      <c r="J162" s="150" t="s">
        <v>522</v>
      </c>
      <c r="K162" s="151">
        <v>2</v>
      </c>
      <c r="L162" s="362"/>
      <c r="M162" s="362"/>
      <c r="N162" s="363"/>
      <c r="O162" s="362"/>
      <c r="P162" s="362"/>
      <c r="Q162" s="362"/>
      <c r="R162" s="142"/>
      <c r="T162" s="143" t="s">
        <v>5</v>
      </c>
      <c r="U162" s="40" t="s">
        <v>40</v>
      </c>
      <c r="V162" s="144">
        <v>0</v>
      </c>
      <c r="W162" s="144">
        <f t="shared" si="9"/>
        <v>0</v>
      </c>
      <c r="X162" s="144">
        <v>0</v>
      </c>
      <c r="Y162" s="144">
        <f t="shared" si="10"/>
        <v>0</v>
      </c>
      <c r="Z162" s="144">
        <v>0</v>
      </c>
      <c r="AA162" s="145">
        <f t="shared" si="11"/>
        <v>0</v>
      </c>
      <c r="AE162" s="363">
        <v>198.9</v>
      </c>
      <c r="AF162" s="363"/>
      <c r="AG162" s="1">
        <v>1.1415999999999999</v>
      </c>
      <c r="AR162" s="18" t="s">
        <v>246</v>
      </c>
      <c r="AT162" s="18" t="s">
        <v>199</v>
      </c>
      <c r="AU162" s="18" t="s">
        <v>141</v>
      </c>
      <c r="AY162" s="18" t="s">
        <v>135</v>
      </c>
      <c r="BE162" s="146">
        <f t="shared" si="12"/>
        <v>0</v>
      </c>
      <c r="BF162" s="146">
        <f t="shared" si="13"/>
        <v>0</v>
      </c>
      <c r="BG162" s="146">
        <f t="shared" si="14"/>
        <v>0</v>
      </c>
      <c r="BH162" s="146">
        <f t="shared" si="15"/>
        <v>0</v>
      </c>
      <c r="BI162" s="146">
        <f t="shared" si="16"/>
        <v>0</v>
      </c>
      <c r="BJ162" s="18" t="s">
        <v>141</v>
      </c>
      <c r="BK162" s="147">
        <f t="shared" si="17"/>
        <v>0</v>
      </c>
      <c r="BL162" s="18" t="s">
        <v>198</v>
      </c>
      <c r="BM162" s="18" t="s">
        <v>559</v>
      </c>
    </row>
    <row r="163" spans="2:65" s="1" customFormat="1" ht="25.5" customHeight="1">
      <c r="B163" s="137"/>
      <c r="C163" s="148" t="s">
        <v>288</v>
      </c>
      <c r="D163" s="148" t="s">
        <v>199</v>
      </c>
      <c r="E163" s="149" t="s">
        <v>560</v>
      </c>
      <c r="F163" s="383" t="s">
        <v>561</v>
      </c>
      <c r="G163" s="383"/>
      <c r="H163" s="383"/>
      <c r="I163" s="383"/>
      <c r="J163" s="150" t="s">
        <v>522</v>
      </c>
      <c r="K163" s="151">
        <v>3</v>
      </c>
      <c r="L163" s="362"/>
      <c r="M163" s="362"/>
      <c r="N163" s="363"/>
      <c r="O163" s="362"/>
      <c r="P163" s="362"/>
      <c r="Q163" s="362"/>
      <c r="R163" s="142"/>
      <c r="T163" s="143" t="s">
        <v>5</v>
      </c>
      <c r="U163" s="40" t="s">
        <v>40</v>
      </c>
      <c r="V163" s="144">
        <v>0</v>
      </c>
      <c r="W163" s="144">
        <f t="shared" si="9"/>
        <v>0</v>
      </c>
      <c r="X163" s="144">
        <v>0</v>
      </c>
      <c r="Y163" s="144">
        <f t="shared" si="10"/>
        <v>0</v>
      </c>
      <c r="Z163" s="144">
        <v>0</v>
      </c>
      <c r="AA163" s="145">
        <f t="shared" si="11"/>
        <v>0</v>
      </c>
      <c r="AE163" s="363">
        <v>483.5</v>
      </c>
      <c r="AF163" s="363"/>
      <c r="AG163" s="1">
        <v>1.1415999999999999</v>
      </c>
      <c r="AR163" s="18" t="s">
        <v>246</v>
      </c>
      <c r="AT163" s="18" t="s">
        <v>199</v>
      </c>
      <c r="AU163" s="18" t="s">
        <v>141</v>
      </c>
      <c r="AY163" s="18" t="s">
        <v>135</v>
      </c>
      <c r="BE163" s="146">
        <f t="shared" si="12"/>
        <v>0</v>
      </c>
      <c r="BF163" s="146">
        <f t="shared" si="13"/>
        <v>0</v>
      </c>
      <c r="BG163" s="146">
        <f t="shared" si="14"/>
        <v>0</v>
      </c>
      <c r="BH163" s="146">
        <f t="shared" si="15"/>
        <v>0</v>
      </c>
      <c r="BI163" s="146">
        <f t="shared" si="16"/>
        <v>0</v>
      </c>
      <c r="BJ163" s="18" t="s">
        <v>141</v>
      </c>
      <c r="BK163" s="147">
        <f t="shared" si="17"/>
        <v>0</v>
      </c>
      <c r="BL163" s="18" t="s">
        <v>198</v>
      </c>
      <c r="BM163" s="18" t="s">
        <v>562</v>
      </c>
    </row>
    <row r="164" spans="2:65" s="1" customFormat="1" ht="25.5" customHeight="1">
      <c r="B164" s="137"/>
      <c r="C164" s="148" t="s">
        <v>292</v>
      </c>
      <c r="D164" s="148" t="s">
        <v>199</v>
      </c>
      <c r="E164" s="149" t="s">
        <v>563</v>
      </c>
      <c r="F164" s="383" t="s">
        <v>564</v>
      </c>
      <c r="G164" s="383"/>
      <c r="H164" s="383"/>
      <c r="I164" s="383"/>
      <c r="J164" s="150" t="s">
        <v>522</v>
      </c>
      <c r="K164" s="151">
        <v>2</v>
      </c>
      <c r="L164" s="362"/>
      <c r="M164" s="362"/>
      <c r="N164" s="363"/>
      <c r="O164" s="362"/>
      <c r="P164" s="362"/>
      <c r="Q164" s="362"/>
      <c r="R164" s="142"/>
      <c r="T164" s="143" t="s">
        <v>5</v>
      </c>
      <c r="U164" s="40" t="s">
        <v>40</v>
      </c>
      <c r="V164" s="144">
        <v>0</v>
      </c>
      <c r="W164" s="144">
        <f t="shared" si="9"/>
        <v>0</v>
      </c>
      <c r="X164" s="144">
        <v>0</v>
      </c>
      <c r="Y164" s="144">
        <f t="shared" si="10"/>
        <v>0</v>
      </c>
      <c r="Z164" s="144">
        <v>0</v>
      </c>
      <c r="AA164" s="145">
        <f t="shared" si="11"/>
        <v>0</v>
      </c>
      <c r="AE164" s="363">
        <v>245.8</v>
      </c>
      <c r="AF164" s="363"/>
      <c r="AG164" s="1">
        <v>1.1415999999999999</v>
      </c>
      <c r="AR164" s="18" t="s">
        <v>246</v>
      </c>
      <c r="AT164" s="18" t="s">
        <v>199</v>
      </c>
      <c r="AU164" s="18" t="s">
        <v>141</v>
      </c>
      <c r="AY164" s="18" t="s">
        <v>135</v>
      </c>
      <c r="BE164" s="146">
        <f t="shared" si="12"/>
        <v>0</v>
      </c>
      <c r="BF164" s="146">
        <f t="shared" si="13"/>
        <v>0</v>
      </c>
      <c r="BG164" s="146">
        <f t="shared" si="14"/>
        <v>0</v>
      </c>
      <c r="BH164" s="146">
        <f t="shared" si="15"/>
        <v>0</v>
      </c>
      <c r="BI164" s="146">
        <f t="shared" si="16"/>
        <v>0</v>
      </c>
      <c r="BJ164" s="18" t="s">
        <v>141</v>
      </c>
      <c r="BK164" s="147">
        <f t="shared" si="17"/>
        <v>0</v>
      </c>
      <c r="BL164" s="18" t="s">
        <v>198</v>
      </c>
      <c r="BM164" s="18" t="s">
        <v>565</v>
      </c>
    </row>
    <row r="165" spans="2:65" s="1" customFormat="1" ht="25.5" customHeight="1">
      <c r="B165" s="137"/>
      <c r="C165" s="148" t="s">
        <v>297</v>
      </c>
      <c r="D165" s="148" t="s">
        <v>199</v>
      </c>
      <c r="E165" s="149" t="s">
        <v>566</v>
      </c>
      <c r="F165" s="383" t="s">
        <v>567</v>
      </c>
      <c r="G165" s="383"/>
      <c r="H165" s="383"/>
      <c r="I165" s="383"/>
      <c r="J165" s="150" t="s">
        <v>522</v>
      </c>
      <c r="K165" s="151">
        <v>1</v>
      </c>
      <c r="L165" s="362"/>
      <c r="M165" s="362"/>
      <c r="N165" s="363"/>
      <c r="O165" s="362"/>
      <c r="P165" s="362"/>
      <c r="Q165" s="362"/>
      <c r="R165" s="142"/>
      <c r="T165" s="143" t="s">
        <v>5</v>
      </c>
      <c r="U165" s="40" t="s">
        <v>40</v>
      </c>
      <c r="V165" s="144">
        <v>0</v>
      </c>
      <c r="W165" s="144">
        <f t="shared" si="9"/>
        <v>0</v>
      </c>
      <c r="X165" s="144">
        <v>0</v>
      </c>
      <c r="Y165" s="144">
        <f t="shared" si="10"/>
        <v>0</v>
      </c>
      <c r="Z165" s="144">
        <v>0</v>
      </c>
      <c r="AA165" s="145">
        <f t="shared" si="11"/>
        <v>0</v>
      </c>
      <c r="AE165" s="363">
        <v>954.2</v>
      </c>
      <c r="AF165" s="363"/>
      <c r="AG165" s="1">
        <v>1.1415999999999999</v>
      </c>
      <c r="AR165" s="18" t="s">
        <v>246</v>
      </c>
      <c r="AT165" s="18" t="s">
        <v>199</v>
      </c>
      <c r="AU165" s="18" t="s">
        <v>141</v>
      </c>
      <c r="AY165" s="18" t="s">
        <v>135</v>
      </c>
      <c r="BE165" s="146">
        <f t="shared" si="12"/>
        <v>0</v>
      </c>
      <c r="BF165" s="146">
        <f t="shared" si="13"/>
        <v>0</v>
      </c>
      <c r="BG165" s="146">
        <f t="shared" si="14"/>
        <v>0</v>
      </c>
      <c r="BH165" s="146">
        <f t="shared" si="15"/>
        <v>0</v>
      </c>
      <c r="BI165" s="146">
        <f t="shared" si="16"/>
        <v>0</v>
      </c>
      <c r="BJ165" s="18" t="s">
        <v>141</v>
      </c>
      <c r="BK165" s="147">
        <f t="shared" si="17"/>
        <v>0</v>
      </c>
      <c r="BL165" s="18" t="s">
        <v>198</v>
      </c>
      <c r="BM165" s="18" t="s">
        <v>568</v>
      </c>
    </row>
    <row r="166" spans="2:65" s="1" customFormat="1" ht="16.5" customHeight="1">
      <c r="B166" s="137"/>
      <c r="C166" s="148" t="s">
        <v>301</v>
      </c>
      <c r="D166" s="148" t="s">
        <v>199</v>
      </c>
      <c r="E166" s="149" t="s">
        <v>569</v>
      </c>
      <c r="F166" s="383" t="s">
        <v>570</v>
      </c>
      <c r="G166" s="383"/>
      <c r="H166" s="383"/>
      <c r="I166" s="383"/>
      <c r="J166" s="150" t="s">
        <v>304</v>
      </c>
      <c r="K166" s="151">
        <v>2.08</v>
      </c>
      <c r="L166" s="362"/>
      <c r="M166" s="362"/>
      <c r="N166" s="363"/>
      <c r="O166" s="362"/>
      <c r="P166" s="362"/>
      <c r="Q166" s="362"/>
      <c r="R166" s="142"/>
      <c r="T166" s="143" t="s">
        <v>5</v>
      </c>
      <c r="U166" s="40" t="s">
        <v>40</v>
      </c>
      <c r="V166" s="144">
        <v>0</v>
      </c>
      <c r="W166" s="144">
        <f t="shared" si="9"/>
        <v>0</v>
      </c>
      <c r="X166" s="144">
        <v>0</v>
      </c>
      <c r="Y166" s="144">
        <f t="shared" si="10"/>
        <v>0</v>
      </c>
      <c r="Z166" s="144">
        <v>0</v>
      </c>
      <c r="AA166" s="145">
        <f t="shared" si="11"/>
        <v>0</v>
      </c>
      <c r="AE166" s="363">
        <v>9.86</v>
      </c>
      <c r="AF166" s="363"/>
      <c r="AG166" s="1">
        <v>1.1415999999999999</v>
      </c>
      <c r="AR166" s="18" t="s">
        <v>246</v>
      </c>
      <c r="AT166" s="18" t="s">
        <v>199</v>
      </c>
      <c r="AU166" s="18" t="s">
        <v>141</v>
      </c>
      <c r="AY166" s="18" t="s">
        <v>135</v>
      </c>
      <c r="BE166" s="146">
        <f t="shared" si="12"/>
        <v>0</v>
      </c>
      <c r="BF166" s="146">
        <f t="shared" si="13"/>
        <v>0</v>
      </c>
      <c r="BG166" s="146">
        <f t="shared" si="14"/>
        <v>0</v>
      </c>
      <c r="BH166" s="146">
        <f t="shared" si="15"/>
        <v>0</v>
      </c>
      <c r="BI166" s="146">
        <f t="shared" si="16"/>
        <v>0</v>
      </c>
      <c r="BJ166" s="18" t="s">
        <v>141</v>
      </c>
      <c r="BK166" s="147">
        <f t="shared" si="17"/>
        <v>0</v>
      </c>
      <c r="BL166" s="18" t="s">
        <v>198</v>
      </c>
      <c r="BM166" s="18" t="s">
        <v>571</v>
      </c>
    </row>
    <row r="167" spans="2:65" s="1" customFormat="1" ht="16.5" customHeight="1">
      <c r="B167" s="137"/>
      <c r="C167" s="148" t="s">
        <v>306</v>
      </c>
      <c r="D167" s="148" t="s">
        <v>199</v>
      </c>
      <c r="E167" s="149" t="s">
        <v>572</v>
      </c>
      <c r="F167" s="383" t="s">
        <v>573</v>
      </c>
      <c r="G167" s="383"/>
      <c r="H167" s="383"/>
      <c r="I167" s="383"/>
      <c r="J167" s="150" t="s">
        <v>304</v>
      </c>
      <c r="K167" s="151">
        <v>58.14</v>
      </c>
      <c r="L167" s="362"/>
      <c r="M167" s="362"/>
      <c r="N167" s="363"/>
      <c r="O167" s="362"/>
      <c r="P167" s="362"/>
      <c r="Q167" s="362"/>
      <c r="R167" s="142"/>
      <c r="T167" s="143" t="s">
        <v>5</v>
      </c>
      <c r="U167" s="40" t="s">
        <v>40</v>
      </c>
      <c r="V167" s="144">
        <v>0</v>
      </c>
      <c r="W167" s="144">
        <f t="shared" si="9"/>
        <v>0</v>
      </c>
      <c r="X167" s="144">
        <v>0</v>
      </c>
      <c r="Y167" s="144">
        <f t="shared" si="10"/>
        <v>0</v>
      </c>
      <c r="Z167" s="144">
        <v>0</v>
      </c>
      <c r="AA167" s="145">
        <f t="shared" si="11"/>
        <v>0</v>
      </c>
      <c r="AE167" s="363">
        <v>12.65</v>
      </c>
      <c r="AF167" s="363"/>
      <c r="AG167" s="1">
        <v>1.1415999999999999</v>
      </c>
      <c r="AR167" s="18" t="s">
        <v>246</v>
      </c>
      <c r="AT167" s="18" t="s">
        <v>199</v>
      </c>
      <c r="AU167" s="18" t="s">
        <v>141</v>
      </c>
      <c r="AY167" s="18" t="s">
        <v>135</v>
      </c>
      <c r="BE167" s="146">
        <f t="shared" si="12"/>
        <v>0</v>
      </c>
      <c r="BF167" s="146">
        <f t="shared" si="13"/>
        <v>0</v>
      </c>
      <c r="BG167" s="146">
        <f t="shared" si="14"/>
        <v>0</v>
      </c>
      <c r="BH167" s="146">
        <f t="shared" si="15"/>
        <v>0</v>
      </c>
      <c r="BI167" s="146">
        <f t="shared" si="16"/>
        <v>0</v>
      </c>
      <c r="BJ167" s="18" t="s">
        <v>141</v>
      </c>
      <c r="BK167" s="147">
        <f t="shared" si="17"/>
        <v>0</v>
      </c>
      <c r="BL167" s="18" t="s">
        <v>198</v>
      </c>
      <c r="BM167" s="18" t="s">
        <v>574</v>
      </c>
    </row>
    <row r="168" spans="2:65" s="1" customFormat="1" ht="16.5" customHeight="1">
      <c r="B168" s="137"/>
      <c r="C168" s="148" t="s">
        <v>310</v>
      </c>
      <c r="D168" s="148" t="s">
        <v>199</v>
      </c>
      <c r="E168" s="149" t="s">
        <v>575</v>
      </c>
      <c r="F168" s="383" t="s">
        <v>576</v>
      </c>
      <c r="G168" s="383"/>
      <c r="H168" s="383"/>
      <c r="I168" s="383"/>
      <c r="J168" s="150" t="s">
        <v>304</v>
      </c>
      <c r="K168" s="151">
        <v>1.58</v>
      </c>
      <c r="L168" s="362"/>
      <c r="M168" s="362"/>
      <c r="N168" s="363"/>
      <c r="O168" s="362"/>
      <c r="P168" s="362"/>
      <c r="Q168" s="362"/>
      <c r="R168" s="142"/>
      <c r="T168" s="143" t="s">
        <v>5</v>
      </c>
      <c r="U168" s="40" t="s">
        <v>40</v>
      </c>
      <c r="V168" s="144">
        <v>0</v>
      </c>
      <c r="W168" s="144">
        <f t="shared" si="9"/>
        <v>0</v>
      </c>
      <c r="X168" s="144">
        <v>0</v>
      </c>
      <c r="Y168" s="144">
        <f t="shared" si="10"/>
        <v>0</v>
      </c>
      <c r="Z168" s="144">
        <v>0</v>
      </c>
      <c r="AA168" s="145">
        <f t="shared" si="11"/>
        <v>0</v>
      </c>
      <c r="AE168" s="363">
        <v>13.28</v>
      </c>
      <c r="AF168" s="363"/>
      <c r="AG168" s="1">
        <v>1.1415999999999999</v>
      </c>
      <c r="AR168" s="18" t="s">
        <v>246</v>
      </c>
      <c r="AT168" s="18" t="s">
        <v>199</v>
      </c>
      <c r="AU168" s="18" t="s">
        <v>141</v>
      </c>
      <c r="AY168" s="18" t="s">
        <v>135</v>
      </c>
      <c r="BE168" s="146">
        <f t="shared" si="12"/>
        <v>0</v>
      </c>
      <c r="BF168" s="146">
        <f t="shared" si="13"/>
        <v>0</v>
      </c>
      <c r="BG168" s="146">
        <f t="shared" si="14"/>
        <v>0</v>
      </c>
      <c r="BH168" s="146">
        <f t="shared" si="15"/>
        <v>0</v>
      </c>
      <c r="BI168" s="146">
        <f t="shared" si="16"/>
        <v>0</v>
      </c>
      <c r="BJ168" s="18" t="s">
        <v>141</v>
      </c>
      <c r="BK168" s="147">
        <f t="shared" si="17"/>
        <v>0</v>
      </c>
      <c r="BL168" s="18" t="s">
        <v>198</v>
      </c>
      <c r="BM168" s="18" t="s">
        <v>577</v>
      </c>
    </row>
    <row r="169" spans="2:65" s="1" customFormat="1" ht="16.5" customHeight="1">
      <c r="B169" s="137"/>
      <c r="C169" s="148" t="s">
        <v>314</v>
      </c>
      <c r="D169" s="148" t="s">
        <v>199</v>
      </c>
      <c r="E169" s="149" t="s">
        <v>578</v>
      </c>
      <c r="F169" s="383" t="s">
        <v>579</v>
      </c>
      <c r="G169" s="383"/>
      <c r="H169" s="383"/>
      <c r="I169" s="383"/>
      <c r="J169" s="150" t="s">
        <v>304</v>
      </c>
      <c r="K169" s="151">
        <v>0.82</v>
      </c>
      <c r="L169" s="362"/>
      <c r="M169" s="362"/>
      <c r="N169" s="363"/>
      <c r="O169" s="362"/>
      <c r="P169" s="362"/>
      <c r="Q169" s="362"/>
      <c r="R169" s="142"/>
      <c r="T169" s="143" t="s">
        <v>5</v>
      </c>
      <c r="U169" s="40" t="s">
        <v>40</v>
      </c>
      <c r="V169" s="144">
        <v>0</v>
      </c>
      <c r="W169" s="144">
        <f t="shared" si="9"/>
        <v>0</v>
      </c>
      <c r="X169" s="144">
        <v>0</v>
      </c>
      <c r="Y169" s="144">
        <f t="shared" si="10"/>
        <v>0</v>
      </c>
      <c r="Z169" s="144">
        <v>0</v>
      </c>
      <c r="AA169" s="145">
        <f t="shared" si="11"/>
        <v>0</v>
      </c>
      <c r="AE169" s="363">
        <v>16.100000000000001</v>
      </c>
      <c r="AF169" s="363"/>
      <c r="AG169" s="1">
        <v>1.1415999999999999</v>
      </c>
      <c r="AR169" s="18" t="s">
        <v>246</v>
      </c>
      <c r="AT169" s="18" t="s">
        <v>199</v>
      </c>
      <c r="AU169" s="18" t="s">
        <v>141</v>
      </c>
      <c r="AY169" s="18" t="s">
        <v>135</v>
      </c>
      <c r="BE169" s="146">
        <f t="shared" si="12"/>
        <v>0</v>
      </c>
      <c r="BF169" s="146">
        <f t="shared" si="13"/>
        <v>0</v>
      </c>
      <c r="BG169" s="146">
        <f t="shared" si="14"/>
        <v>0</v>
      </c>
      <c r="BH169" s="146">
        <f t="shared" si="15"/>
        <v>0</v>
      </c>
      <c r="BI169" s="146">
        <f t="shared" si="16"/>
        <v>0</v>
      </c>
      <c r="BJ169" s="18" t="s">
        <v>141</v>
      </c>
      <c r="BK169" s="147">
        <f t="shared" si="17"/>
        <v>0</v>
      </c>
      <c r="BL169" s="18" t="s">
        <v>198</v>
      </c>
      <c r="BM169" s="18" t="s">
        <v>580</v>
      </c>
    </row>
    <row r="170" spans="2:65" s="1" customFormat="1" ht="16.5" customHeight="1">
      <c r="B170" s="137"/>
      <c r="C170" s="148" t="s">
        <v>318</v>
      </c>
      <c r="D170" s="148" t="s">
        <v>199</v>
      </c>
      <c r="E170" s="149" t="s">
        <v>581</v>
      </c>
      <c r="F170" s="383" t="s">
        <v>582</v>
      </c>
      <c r="G170" s="383"/>
      <c r="H170" s="383"/>
      <c r="I170" s="383"/>
      <c r="J170" s="150" t="s">
        <v>304</v>
      </c>
      <c r="K170" s="151">
        <v>6.8</v>
      </c>
      <c r="L170" s="362"/>
      <c r="M170" s="362"/>
      <c r="N170" s="363"/>
      <c r="O170" s="362"/>
      <c r="P170" s="362"/>
      <c r="Q170" s="362"/>
      <c r="R170" s="142"/>
      <c r="T170" s="143" t="s">
        <v>5</v>
      </c>
      <c r="U170" s="40" t="s">
        <v>40</v>
      </c>
      <c r="V170" s="144">
        <v>0</v>
      </c>
      <c r="W170" s="144">
        <f t="shared" si="9"/>
        <v>0</v>
      </c>
      <c r="X170" s="144">
        <v>0</v>
      </c>
      <c r="Y170" s="144">
        <f t="shared" si="10"/>
        <v>0</v>
      </c>
      <c r="Z170" s="144">
        <v>0</v>
      </c>
      <c r="AA170" s="145">
        <f t="shared" si="11"/>
        <v>0</v>
      </c>
      <c r="AE170" s="363">
        <v>21.65</v>
      </c>
      <c r="AF170" s="363"/>
      <c r="AG170" s="1">
        <v>1.1415999999999999</v>
      </c>
      <c r="AR170" s="18" t="s">
        <v>246</v>
      </c>
      <c r="AT170" s="18" t="s">
        <v>199</v>
      </c>
      <c r="AU170" s="18" t="s">
        <v>141</v>
      </c>
      <c r="AY170" s="18" t="s">
        <v>135</v>
      </c>
      <c r="BE170" s="146">
        <f t="shared" si="12"/>
        <v>0</v>
      </c>
      <c r="BF170" s="146">
        <f t="shared" si="13"/>
        <v>0</v>
      </c>
      <c r="BG170" s="146">
        <f t="shared" si="14"/>
        <v>0</v>
      </c>
      <c r="BH170" s="146">
        <f t="shared" si="15"/>
        <v>0</v>
      </c>
      <c r="BI170" s="146">
        <f t="shared" si="16"/>
        <v>0</v>
      </c>
      <c r="BJ170" s="18" t="s">
        <v>141</v>
      </c>
      <c r="BK170" s="147">
        <f t="shared" si="17"/>
        <v>0</v>
      </c>
      <c r="BL170" s="18" t="s">
        <v>198</v>
      </c>
      <c r="BM170" s="18" t="s">
        <v>583</v>
      </c>
    </row>
    <row r="171" spans="2:65" s="1" customFormat="1" ht="16.5" customHeight="1">
      <c r="B171" s="137"/>
      <c r="C171" s="138" t="s">
        <v>322</v>
      </c>
      <c r="D171" s="138" t="s">
        <v>136</v>
      </c>
      <c r="E171" s="139" t="s">
        <v>584</v>
      </c>
      <c r="F171" s="382" t="s">
        <v>585</v>
      </c>
      <c r="G171" s="382"/>
      <c r="H171" s="382"/>
      <c r="I171" s="382"/>
      <c r="J171" s="140" t="s">
        <v>304</v>
      </c>
      <c r="K171" s="141">
        <v>69.42</v>
      </c>
      <c r="L171" s="362"/>
      <c r="M171" s="362"/>
      <c r="N171" s="362"/>
      <c r="O171" s="362"/>
      <c r="P171" s="362"/>
      <c r="Q171" s="362"/>
      <c r="R171" s="142"/>
      <c r="T171" s="143" t="s">
        <v>5</v>
      </c>
      <c r="U171" s="40" t="s">
        <v>40</v>
      </c>
      <c r="V171" s="144">
        <v>0.1</v>
      </c>
      <c r="W171" s="144">
        <f t="shared" si="9"/>
        <v>6.9420000000000002</v>
      </c>
      <c r="X171" s="144">
        <v>0</v>
      </c>
      <c r="Y171" s="144">
        <f t="shared" si="10"/>
        <v>0</v>
      </c>
      <c r="Z171" s="144">
        <v>3.0000000000000001E-3</v>
      </c>
      <c r="AA171" s="145">
        <f t="shared" si="11"/>
        <v>0.20826</v>
      </c>
      <c r="AE171" s="362">
        <v>2.012</v>
      </c>
      <c r="AF171" s="362"/>
      <c r="AG171" s="1">
        <v>1.1415999999999999</v>
      </c>
      <c r="AR171" s="18" t="s">
        <v>198</v>
      </c>
      <c r="AT171" s="18" t="s">
        <v>136</v>
      </c>
      <c r="AU171" s="18" t="s">
        <v>141</v>
      </c>
      <c r="AY171" s="18" t="s">
        <v>135</v>
      </c>
      <c r="BE171" s="146">
        <f t="shared" si="12"/>
        <v>0</v>
      </c>
      <c r="BF171" s="146">
        <f t="shared" si="13"/>
        <v>0</v>
      </c>
      <c r="BG171" s="146">
        <f t="shared" si="14"/>
        <v>0</v>
      </c>
      <c r="BH171" s="146">
        <f t="shared" si="15"/>
        <v>0</v>
      </c>
      <c r="BI171" s="146">
        <f t="shared" si="16"/>
        <v>0</v>
      </c>
      <c r="BJ171" s="18" t="s">
        <v>141</v>
      </c>
      <c r="BK171" s="147">
        <f t="shared" si="17"/>
        <v>0</v>
      </c>
      <c r="BL171" s="18" t="s">
        <v>198</v>
      </c>
      <c r="BM171" s="18" t="s">
        <v>586</v>
      </c>
    </row>
    <row r="172" spans="2:65" s="1" customFormat="1" ht="25.5" customHeight="1">
      <c r="B172" s="137"/>
      <c r="C172" s="138" t="s">
        <v>326</v>
      </c>
      <c r="D172" s="138" t="s">
        <v>136</v>
      </c>
      <c r="E172" s="139" t="s">
        <v>315</v>
      </c>
      <c r="F172" s="382" t="s">
        <v>316</v>
      </c>
      <c r="G172" s="382"/>
      <c r="H172" s="382"/>
      <c r="I172" s="382"/>
      <c r="J172" s="140" t="s">
        <v>266</v>
      </c>
      <c r="K172" s="141"/>
      <c r="L172" s="362"/>
      <c r="M172" s="362"/>
      <c r="N172" s="362"/>
      <c r="O172" s="362"/>
      <c r="P172" s="362"/>
      <c r="Q172" s="362"/>
      <c r="R172" s="142"/>
      <c r="T172" s="143" t="s">
        <v>5</v>
      </c>
      <c r="U172" s="40" t="s">
        <v>40</v>
      </c>
      <c r="V172" s="144">
        <v>0</v>
      </c>
      <c r="W172" s="144">
        <f t="shared" si="9"/>
        <v>0</v>
      </c>
      <c r="X172" s="144">
        <v>0</v>
      </c>
      <c r="Y172" s="144">
        <f t="shared" si="10"/>
        <v>0</v>
      </c>
      <c r="Z172" s="144">
        <v>0</v>
      </c>
      <c r="AA172" s="145">
        <f t="shared" si="11"/>
        <v>0</v>
      </c>
      <c r="AE172" s="362">
        <v>0.8</v>
      </c>
      <c r="AF172" s="362"/>
      <c r="AG172" s="1">
        <v>1.1415999999999999</v>
      </c>
      <c r="AR172" s="18" t="s">
        <v>198</v>
      </c>
      <c r="AT172" s="18" t="s">
        <v>136</v>
      </c>
      <c r="AU172" s="18" t="s">
        <v>141</v>
      </c>
      <c r="AY172" s="18" t="s">
        <v>135</v>
      </c>
      <c r="BE172" s="146">
        <f t="shared" si="12"/>
        <v>0</v>
      </c>
      <c r="BF172" s="146">
        <f t="shared" si="13"/>
        <v>0</v>
      </c>
      <c r="BG172" s="146">
        <f t="shared" si="14"/>
        <v>0</v>
      </c>
      <c r="BH172" s="146">
        <f t="shared" si="15"/>
        <v>0</v>
      </c>
      <c r="BI172" s="146">
        <f t="shared" si="16"/>
        <v>0</v>
      </c>
      <c r="BJ172" s="18" t="s">
        <v>141</v>
      </c>
      <c r="BK172" s="147">
        <f t="shared" si="17"/>
        <v>0</v>
      </c>
      <c r="BL172" s="18" t="s">
        <v>198</v>
      </c>
      <c r="BM172" s="18" t="s">
        <v>587</v>
      </c>
    </row>
    <row r="173" spans="2:65" s="9" customFormat="1" ht="29.85" customHeight="1">
      <c r="B173" s="126"/>
      <c r="C173" s="127"/>
      <c r="D173" s="136" t="s">
        <v>117</v>
      </c>
      <c r="E173" s="136"/>
      <c r="F173" s="136"/>
      <c r="G173" s="136"/>
      <c r="H173" s="136"/>
      <c r="I173" s="136"/>
      <c r="J173" s="136"/>
      <c r="K173" s="136"/>
      <c r="L173" s="136"/>
      <c r="M173" s="136"/>
      <c r="N173" s="391"/>
      <c r="O173" s="392"/>
      <c r="P173" s="392"/>
      <c r="Q173" s="392"/>
      <c r="R173" s="129"/>
      <c r="T173" s="130"/>
      <c r="U173" s="127"/>
      <c r="V173" s="127"/>
      <c r="W173" s="131">
        <f>SUM(W174:W177)</f>
        <v>14.698596</v>
      </c>
      <c r="X173" s="127"/>
      <c r="Y173" s="131">
        <f>SUM(Y174:Y177)</f>
        <v>1.6144000000000002E-2</v>
      </c>
      <c r="Z173" s="127"/>
      <c r="AA173" s="132">
        <f>SUM(AA174:AA177)</f>
        <v>0</v>
      </c>
      <c r="AE173" s="136"/>
      <c r="AF173" s="136"/>
      <c r="AG173" s="1">
        <v>1.1415999999999999</v>
      </c>
      <c r="AR173" s="133" t="s">
        <v>141</v>
      </c>
      <c r="AT173" s="134" t="s">
        <v>72</v>
      </c>
      <c r="AU173" s="134" t="s">
        <v>80</v>
      </c>
      <c r="AY173" s="133" t="s">
        <v>135</v>
      </c>
      <c r="BK173" s="135">
        <f>SUM(BK174:BK177)</f>
        <v>0</v>
      </c>
    </row>
    <row r="174" spans="2:65" s="1" customFormat="1" ht="16.5" customHeight="1">
      <c r="B174" s="137"/>
      <c r="C174" s="138" t="s">
        <v>330</v>
      </c>
      <c r="D174" s="138" t="s">
        <v>136</v>
      </c>
      <c r="E174" s="139" t="s">
        <v>588</v>
      </c>
      <c r="F174" s="382" t="s">
        <v>589</v>
      </c>
      <c r="G174" s="382"/>
      <c r="H174" s="382"/>
      <c r="I174" s="382"/>
      <c r="J174" s="140" t="s">
        <v>304</v>
      </c>
      <c r="K174" s="141">
        <v>21.2</v>
      </c>
      <c r="L174" s="362"/>
      <c r="M174" s="362"/>
      <c r="N174" s="362"/>
      <c r="O174" s="362"/>
      <c r="P174" s="362"/>
      <c r="Q174" s="362"/>
      <c r="R174" s="142"/>
      <c r="T174" s="143" t="s">
        <v>5</v>
      </c>
      <c r="U174" s="40" t="s">
        <v>40</v>
      </c>
      <c r="V174" s="144">
        <v>0.69333</v>
      </c>
      <c r="W174" s="144">
        <f>V174*K174</f>
        <v>14.698596</v>
      </c>
      <c r="X174" s="144">
        <v>1.7000000000000001E-4</v>
      </c>
      <c r="Y174" s="144">
        <f>X174*K174</f>
        <v>3.604E-3</v>
      </c>
      <c r="Z174" s="144">
        <v>0</v>
      </c>
      <c r="AA174" s="145">
        <f>Z174*K174</f>
        <v>0</v>
      </c>
      <c r="AE174" s="362">
        <v>38.6</v>
      </c>
      <c r="AF174" s="362"/>
      <c r="AG174" s="1">
        <v>1.1415999999999999</v>
      </c>
      <c r="AR174" s="18" t="s">
        <v>198</v>
      </c>
      <c r="AT174" s="18" t="s">
        <v>136</v>
      </c>
      <c r="AU174" s="18" t="s">
        <v>141</v>
      </c>
      <c r="AY174" s="18" t="s">
        <v>135</v>
      </c>
      <c r="BE174" s="146">
        <f>IF(U174="základná",N174,0)</f>
        <v>0</v>
      </c>
      <c r="BF174" s="146">
        <f>IF(U174="znížená",N174,0)</f>
        <v>0</v>
      </c>
      <c r="BG174" s="146">
        <f>IF(U174="zákl. prenesená",N174,0)</f>
        <v>0</v>
      </c>
      <c r="BH174" s="146">
        <f>IF(U174="zníž. prenesená",N174,0)</f>
        <v>0</v>
      </c>
      <c r="BI174" s="146">
        <f>IF(U174="nulová",N174,0)</f>
        <v>0</v>
      </c>
      <c r="BJ174" s="18" t="s">
        <v>141</v>
      </c>
      <c r="BK174" s="147">
        <f>ROUND(L174*K174,3)</f>
        <v>0</v>
      </c>
      <c r="BL174" s="18" t="s">
        <v>198</v>
      </c>
      <c r="BM174" s="18" t="s">
        <v>590</v>
      </c>
    </row>
    <row r="175" spans="2:65" s="1" customFormat="1" ht="38.25" customHeight="1">
      <c r="B175" s="137"/>
      <c r="C175" s="148" t="s">
        <v>459</v>
      </c>
      <c r="D175" s="148" t="s">
        <v>199</v>
      </c>
      <c r="E175" s="149" t="s">
        <v>591</v>
      </c>
      <c r="F175" s="383" t="s">
        <v>592</v>
      </c>
      <c r="G175" s="383"/>
      <c r="H175" s="383"/>
      <c r="I175" s="383"/>
      <c r="J175" s="150" t="s">
        <v>196</v>
      </c>
      <c r="K175" s="151">
        <v>1</v>
      </c>
      <c r="L175" s="362"/>
      <c r="M175" s="362"/>
      <c r="N175" s="363"/>
      <c r="O175" s="362"/>
      <c r="P175" s="362"/>
      <c r="Q175" s="362"/>
      <c r="R175" s="142"/>
      <c r="T175" s="143" t="s">
        <v>5</v>
      </c>
      <c r="U175" s="40" t="s">
        <v>40</v>
      </c>
      <c r="V175" s="144">
        <v>0</v>
      </c>
      <c r="W175" s="144">
        <f>V175*K175</f>
        <v>0</v>
      </c>
      <c r="X175" s="144">
        <v>6.2700000000000004E-3</v>
      </c>
      <c r="Y175" s="144">
        <f>X175*K175</f>
        <v>6.2700000000000004E-3</v>
      </c>
      <c r="Z175" s="144">
        <v>0</v>
      </c>
      <c r="AA175" s="145">
        <f>Z175*K175</f>
        <v>0</v>
      </c>
      <c r="AE175" s="363">
        <v>7378</v>
      </c>
      <c r="AF175" s="363"/>
      <c r="AG175" s="1">
        <v>1.1415999999999999</v>
      </c>
      <c r="AR175" s="18" t="s">
        <v>246</v>
      </c>
      <c r="AT175" s="18" t="s">
        <v>199</v>
      </c>
      <c r="AU175" s="18" t="s">
        <v>141</v>
      </c>
      <c r="AY175" s="18" t="s">
        <v>135</v>
      </c>
      <c r="BE175" s="146">
        <f>IF(U175="základná",N175,0)</f>
        <v>0</v>
      </c>
      <c r="BF175" s="146">
        <f>IF(U175="znížená",N175,0)</f>
        <v>0</v>
      </c>
      <c r="BG175" s="146">
        <f>IF(U175="zákl. prenesená",N175,0)</f>
        <v>0</v>
      </c>
      <c r="BH175" s="146">
        <f>IF(U175="zníž. prenesená",N175,0)</f>
        <v>0</v>
      </c>
      <c r="BI175" s="146">
        <f>IF(U175="nulová",N175,0)</f>
        <v>0</v>
      </c>
      <c r="BJ175" s="18" t="s">
        <v>141</v>
      </c>
      <c r="BK175" s="147">
        <f>ROUND(L175*K175,3)</f>
        <v>0</v>
      </c>
      <c r="BL175" s="18" t="s">
        <v>198</v>
      </c>
      <c r="BM175" s="18" t="s">
        <v>593</v>
      </c>
    </row>
    <row r="176" spans="2:65" s="1" customFormat="1" ht="25.5" customHeight="1">
      <c r="B176" s="137"/>
      <c r="C176" s="148" t="s">
        <v>594</v>
      </c>
      <c r="D176" s="148" t="s">
        <v>199</v>
      </c>
      <c r="E176" s="149" t="s">
        <v>595</v>
      </c>
      <c r="F176" s="383" t="s">
        <v>596</v>
      </c>
      <c r="G176" s="383"/>
      <c r="H176" s="383"/>
      <c r="I176" s="383"/>
      <c r="J176" s="150" t="s">
        <v>196</v>
      </c>
      <c r="K176" s="151">
        <v>1</v>
      </c>
      <c r="L176" s="362"/>
      <c r="M176" s="362"/>
      <c r="N176" s="363"/>
      <c r="O176" s="362"/>
      <c r="P176" s="362"/>
      <c r="Q176" s="362"/>
      <c r="R176" s="142"/>
      <c r="T176" s="143" t="s">
        <v>5</v>
      </c>
      <c r="U176" s="40" t="s">
        <v>40</v>
      </c>
      <c r="V176" s="144">
        <v>0</v>
      </c>
      <c r="W176" s="144">
        <f>V176*K176</f>
        <v>0</v>
      </c>
      <c r="X176" s="144">
        <v>6.2700000000000004E-3</v>
      </c>
      <c r="Y176" s="144">
        <f>X176*K176</f>
        <v>6.2700000000000004E-3</v>
      </c>
      <c r="Z176" s="144">
        <v>0</v>
      </c>
      <c r="AA176" s="145">
        <f>Z176*K176</f>
        <v>0</v>
      </c>
      <c r="AE176" s="363">
        <v>1986</v>
      </c>
      <c r="AF176" s="363"/>
      <c r="AG176" s="1">
        <v>1.1415999999999999</v>
      </c>
      <c r="AR176" s="18" t="s">
        <v>246</v>
      </c>
      <c r="AT176" s="18" t="s">
        <v>199</v>
      </c>
      <c r="AU176" s="18" t="s">
        <v>141</v>
      </c>
      <c r="AY176" s="18" t="s">
        <v>135</v>
      </c>
      <c r="BE176" s="146">
        <f>IF(U176="základná",N176,0)</f>
        <v>0</v>
      </c>
      <c r="BF176" s="146">
        <f>IF(U176="znížená",N176,0)</f>
        <v>0</v>
      </c>
      <c r="BG176" s="146">
        <f>IF(U176="zákl. prenesená",N176,0)</f>
        <v>0</v>
      </c>
      <c r="BH176" s="146">
        <f>IF(U176="zníž. prenesená",N176,0)</f>
        <v>0</v>
      </c>
      <c r="BI176" s="146">
        <f>IF(U176="nulová",N176,0)</f>
        <v>0</v>
      </c>
      <c r="BJ176" s="18" t="s">
        <v>141</v>
      </c>
      <c r="BK176" s="147">
        <f>ROUND(L176*K176,3)</f>
        <v>0</v>
      </c>
      <c r="BL176" s="18" t="s">
        <v>198</v>
      </c>
      <c r="BM176" s="18" t="s">
        <v>597</v>
      </c>
    </row>
    <row r="177" spans="2:65" s="1" customFormat="1" ht="38.25" customHeight="1">
      <c r="B177" s="137"/>
      <c r="C177" s="138" t="s">
        <v>598</v>
      </c>
      <c r="D177" s="138" t="s">
        <v>136</v>
      </c>
      <c r="E177" s="139" t="s">
        <v>323</v>
      </c>
      <c r="F177" s="382" t="s">
        <v>324</v>
      </c>
      <c r="G177" s="382"/>
      <c r="H177" s="382"/>
      <c r="I177" s="382"/>
      <c r="J177" s="140" t="s">
        <v>266</v>
      </c>
      <c r="K177" s="141"/>
      <c r="L177" s="362"/>
      <c r="M177" s="362"/>
      <c r="N177" s="362"/>
      <c r="O177" s="362"/>
      <c r="P177" s="362"/>
      <c r="Q177" s="362"/>
      <c r="R177" s="142"/>
      <c r="T177" s="143" t="s">
        <v>5</v>
      </c>
      <c r="U177" s="40" t="s">
        <v>40</v>
      </c>
      <c r="V177" s="144">
        <v>0</v>
      </c>
      <c r="W177" s="144">
        <f>V177*K177</f>
        <v>0</v>
      </c>
      <c r="X177" s="144">
        <v>0</v>
      </c>
      <c r="Y177" s="144">
        <f>X177*K177</f>
        <v>0</v>
      </c>
      <c r="Z177" s="144">
        <v>0</v>
      </c>
      <c r="AA177" s="145">
        <f>Z177*K177</f>
        <v>0</v>
      </c>
      <c r="AE177" s="362">
        <v>1.1000000000000001</v>
      </c>
      <c r="AF177" s="362"/>
      <c r="AG177" s="1">
        <v>1.1415999999999999</v>
      </c>
      <c r="AR177" s="18" t="s">
        <v>198</v>
      </c>
      <c r="AT177" s="18" t="s">
        <v>136</v>
      </c>
      <c r="AU177" s="18" t="s">
        <v>141</v>
      </c>
      <c r="AY177" s="18" t="s">
        <v>135</v>
      </c>
      <c r="BE177" s="146">
        <f>IF(U177="základná",N177,0)</f>
        <v>0</v>
      </c>
      <c r="BF177" s="146">
        <f>IF(U177="znížená",N177,0)</f>
        <v>0</v>
      </c>
      <c r="BG177" s="146">
        <f>IF(U177="zákl. prenesená",N177,0)</f>
        <v>0</v>
      </c>
      <c r="BH177" s="146">
        <f>IF(U177="zníž. prenesená",N177,0)</f>
        <v>0</v>
      </c>
      <c r="BI177" s="146">
        <f>IF(U177="nulová",N177,0)</f>
        <v>0</v>
      </c>
      <c r="BJ177" s="18" t="s">
        <v>141</v>
      </c>
      <c r="BK177" s="147">
        <f>ROUND(L177*K177,3)</f>
        <v>0</v>
      </c>
      <c r="BL177" s="18" t="s">
        <v>198</v>
      </c>
      <c r="BM177" s="18" t="s">
        <v>599</v>
      </c>
    </row>
    <row r="178" spans="2:65" s="9" customFormat="1" ht="29.85" customHeight="1">
      <c r="B178" s="126"/>
      <c r="C178" s="127"/>
      <c r="D178" s="136" t="s">
        <v>118</v>
      </c>
      <c r="E178" s="136"/>
      <c r="F178" s="136"/>
      <c r="G178" s="136"/>
      <c r="H178" s="136"/>
      <c r="I178" s="136"/>
      <c r="J178" s="136"/>
      <c r="K178" s="136"/>
      <c r="L178" s="136"/>
      <c r="M178" s="136"/>
      <c r="N178" s="391"/>
      <c r="O178" s="392"/>
      <c r="P178" s="392"/>
      <c r="Q178" s="392"/>
      <c r="R178" s="129"/>
      <c r="T178" s="130"/>
      <c r="U178" s="127"/>
      <c r="V178" s="127"/>
      <c r="W178" s="131">
        <f>W179</f>
        <v>5.2172658800000002</v>
      </c>
      <c r="X178" s="127"/>
      <c r="Y178" s="131">
        <f>Y179</f>
        <v>5.3703200000000006E-2</v>
      </c>
      <c r="Z178" s="127"/>
      <c r="AA178" s="132">
        <f>AA179</f>
        <v>0</v>
      </c>
      <c r="AE178" s="136"/>
      <c r="AF178" s="136"/>
      <c r="AG178" s="1">
        <v>1.1415999999999999</v>
      </c>
      <c r="AR178" s="133" t="s">
        <v>141</v>
      </c>
      <c r="AT178" s="134" t="s">
        <v>72</v>
      </c>
      <c r="AU178" s="134" t="s">
        <v>80</v>
      </c>
      <c r="AY178" s="133" t="s">
        <v>135</v>
      </c>
      <c r="BK178" s="135">
        <f>BK179</f>
        <v>0</v>
      </c>
    </row>
    <row r="179" spans="2:65" s="1" customFormat="1" ht="25.5" customHeight="1">
      <c r="B179" s="137"/>
      <c r="C179" s="138" t="s">
        <v>600</v>
      </c>
      <c r="D179" s="138" t="s">
        <v>136</v>
      </c>
      <c r="E179" s="139" t="s">
        <v>601</v>
      </c>
      <c r="F179" s="382" t="s">
        <v>602</v>
      </c>
      <c r="G179" s="382"/>
      <c r="H179" s="382"/>
      <c r="I179" s="382"/>
      <c r="J179" s="140" t="s">
        <v>139</v>
      </c>
      <c r="K179" s="141">
        <v>67.129000000000005</v>
      </c>
      <c r="L179" s="362"/>
      <c r="M179" s="362"/>
      <c r="N179" s="362"/>
      <c r="O179" s="362"/>
      <c r="P179" s="362"/>
      <c r="Q179" s="362"/>
      <c r="R179" s="142"/>
      <c r="T179" s="143" t="s">
        <v>5</v>
      </c>
      <c r="U179" s="152" t="s">
        <v>40</v>
      </c>
      <c r="V179" s="153">
        <v>7.7719999999999997E-2</v>
      </c>
      <c r="W179" s="153">
        <f>V179*K179</f>
        <v>5.2172658800000002</v>
      </c>
      <c r="X179" s="153">
        <v>8.0000000000000004E-4</v>
      </c>
      <c r="Y179" s="153">
        <f>X179*K179</f>
        <v>5.3703200000000006E-2</v>
      </c>
      <c r="Z179" s="153">
        <v>0</v>
      </c>
      <c r="AA179" s="154">
        <f>Z179*K179</f>
        <v>0</v>
      </c>
      <c r="AE179" s="362">
        <v>2.952</v>
      </c>
      <c r="AF179" s="362"/>
      <c r="AG179" s="1">
        <v>1.1415999999999999</v>
      </c>
      <c r="AR179" s="18" t="s">
        <v>198</v>
      </c>
      <c r="AT179" s="18" t="s">
        <v>136</v>
      </c>
      <c r="AU179" s="18" t="s">
        <v>141</v>
      </c>
      <c r="AY179" s="18" t="s">
        <v>135</v>
      </c>
      <c r="BE179" s="146">
        <f>IF(U179="základná",N179,0)</f>
        <v>0</v>
      </c>
      <c r="BF179" s="146">
        <f>IF(U179="znížená",N179,0)</f>
        <v>0</v>
      </c>
      <c r="BG179" s="146">
        <f>IF(U179="zákl. prenesená",N179,0)</f>
        <v>0</v>
      </c>
      <c r="BH179" s="146">
        <f>IF(U179="zníž. prenesená",N179,0)</f>
        <v>0</v>
      </c>
      <c r="BI179" s="146">
        <f>IF(U179="nulová",N179,0)</f>
        <v>0</v>
      </c>
      <c r="BJ179" s="18" t="s">
        <v>141</v>
      </c>
      <c r="BK179" s="147">
        <f>ROUND(L179*K179,3)</f>
        <v>0</v>
      </c>
      <c r="BL179" s="18" t="s">
        <v>198</v>
      </c>
      <c r="BM179" s="18" t="s">
        <v>603</v>
      </c>
    </row>
    <row r="180" spans="2:65" s="1" customFormat="1" ht="6.95" customHeight="1">
      <c r="B180" s="55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7"/>
    </row>
  </sheetData>
  <mergeCells count="277">
    <mergeCell ref="H1:K1"/>
    <mergeCell ref="S2:AC2"/>
    <mergeCell ref="F179:I179"/>
    <mergeCell ref="L179:M179"/>
    <mergeCell ref="N179:Q179"/>
    <mergeCell ref="N118:Q118"/>
    <mergeCell ref="N119:Q119"/>
    <mergeCell ref="N120:Q120"/>
    <mergeCell ref="N123:Q123"/>
    <mergeCell ref="N141:Q141"/>
    <mergeCell ref="N143:Q143"/>
    <mergeCell ref="N144:Q144"/>
    <mergeCell ref="N148:Q148"/>
    <mergeCell ref="N173:Q173"/>
    <mergeCell ref="N178:Q178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1:I171"/>
    <mergeCell ref="L171:M171"/>
    <mergeCell ref="N171:Q171"/>
    <mergeCell ref="F172:I172"/>
    <mergeCell ref="L172:M172"/>
    <mergeCell ref="N172:Q172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6:I146"/>
    <mergeCell ref="L146:M146"/>
    <mergeCell ref="N146:Q146"/>
    <mergeCell ref="F147:I147"/>
    <mergeCell ref="L147:M147"/>
    <mergeCell ref="N147:Q147"/>
    <mergeCell ref="F149:I149"/>
    <mergeCell ref="L149:M149"/>
    <mergeCell ref="N149:Q149"/>
    <mergeCell ref="F140:I140"/>
    <mergeCell ref="L140:M140"/>
    <mergeCell ref="N140:Q140"/>
    <mergeCell ref="F142:I142"/>
    <mergeCell ref="L142:M142"/>
    <mergeCell ref="N142:Q142"/>
    <mergeCell ref="F145:I145"/>
    <mergeCell ref="L145:M145"/>
    <mergeCell ref="N145:Q145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1:I121"/>
    <mergeCell ref="L121:M121"/>
    <mergeCell ref="N121:Q121"/>
    <mergeCell ref="F122:I122"/>
    <mergeCell ref="L122:M122"/>
    <mergeCell ref="N122:Q122"/>
    <mergeCell ref="F124:I124"/>
    <mergeCell ref="L124:M124"/>
    <mergeCell ref="N124:Q124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F117:I117"/>
    <mergeCell ref="L117:M117"/>
    <mergeCell ref="N117:Q11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AE121:AF121"/>
    <mergeCell ref="AE122:AF122"/>
    <mergeCell ref="AE124:AF124"/>
    <mergeCell ref="AE125:AF125"/>
    <mergeCell ref="AE126:AF126"/>
    <mergeCell ref="AE127:AF127"/>
    <mergeCell ref="AE128:AF128"/>
    <mergeCell ref="AE129:AF129"/>
    <mergeCell ref="AE130:AF130"/>
    <mergeCell ref="AE131:AF131"/>
    <mergeCell ref="AE132:AF132"/>
    <mergeCell ref="AE133:AF133"/>
    <mergeCell ref="AE134:AF134"/>
    <mergeCell ref="AE135:AF135"/>
    <mergeCell ref="AE136:AF136"/>
    <mergeCell ref="AE137:AF137"/>
    <mergeCell ref="AE138:AF138"/>
    <mergeCell ref="AE139:AF139"/>
    <mergeCell ref="AE140:AF140"/>
    <mergeCell ref="AE142:AF142"/>
    <mergeCell ref="AE145:AF145"/>
    <mergeCell ref="AE146:AF146"/>
    <mergeCell ref="AE147:AF147"/>
    <mergeCell ref="AE149:AF149"/>
    <mergeCell ref="AE150:AF150"/>
    <mergeCell ref="AE151:AF151"/>
    <mergeCell ref="AE152:AF152"/>
    <mergeCell ref="AE153:AF153"/>
    <mergeCell ref="AE154:AF154"/>
    <mergeCell ref="AE155:AF155"/>
    <mergeCell ref="AE156:AF156"/>
    <mergeCell ref="AE157:AF157"/>
    <mergeCell ref="AE158:AF158"/>
    <mergeCell ref="AE159:AF159"/>
    <mergeCell ref="AE160:AF160"/>
    <mergeCell ref="AE161:AF161"/>
    <mergeCell ref="AE171:AF171"/>
    <mergeCell ref="AE172:AF172"/>
    <mergeCell ref="AE174:AF174"/>
    <mergeCell ref="AE175:AF175"/>
    <mergeCell ref="AE176:AF176"/>
    <mergeCell ref="AE177:AF177"/>
    <mergeCell ref="AE179:AF179"/>
    <mergeCell ref="AE162:AF162"/>
    <mergeCell ref="AE163:AF163"/>
    <mergeCell ref="AE164:AF164"/>
    <mergeCell ref="AE165:AF165"/>
    <mergeCell ref="AE166:AF166"/>
    <mergeCell ref="AE167:AF167"/>
    <mergeCell ref="AE168:AF168"/>
    <mergeCell ref="AE169:AF169"/>
    <mergeCell ref="AE170:AF170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33"/>
  <sheetViews>
    <sheetView showGridLines="0" topLeftCell="B1" zoomScaleNormal="100" workbookViewId="0">
      <pane ySplit="1" topLeftCell="A2" activePane="bottomLeft" state="frozen"/>
      <selection pane="bottomLeft" activeCell="F12" sqref="F12"/>
    </sheetView>
  </sheetViews>
  <sheetFormatPr defaultRowHeight="13.5"/>
  <cols>
    <col min="1" max="1" width="8.33203125" style="161" customWidth="1"/>
    <col min="2" max="2" width="1.6640625" style="161" customWidth="1"/>
    <col min="3" max="3" width="4.1640625" style="161" customWidth="1"/>
    <col min="4" max="4" width="4.33203125" style="161" customWidth="1"/>
    <col min="5" max="5" width="17.1640625" style="161" customWidth="1"/>
    <col min="6" max="6" width="44.83203125" style="161" customWidth="1"/>
    <col min="7" max="7" width="2" style="161" customWidth="1"/>
    <col min="8" max="8" width="8.33203125" style="161" customWidth="1"/>
    <col min="9" max="9" width="2.83203125" style="161" customWidth="1"/>
    <col min="10" max="10" width="5.1640625" style="161" customWidth="1"/>
    <col min="11" max="11" width="11.5" style="161" customWidth="1"/>
    <col min="12" max="12" width="12" style="161" customWidth="1"/>
    <col min="13" max="14" width="6" style="161" customWidth="1"/>
    <col min="15" max="15" width="2" style="161" customWidth="1"/>
    <col min="16" max="16" width="12.5" style="161" customWidth="1"/>
    <col min="17" max="17" width="4.1640625" style="161" customWidth="1"/>
    <col min="18" max="18" width="1.6640625" style="161" customWidth="1"/>
    <col min="19" max="19" width="8.1640625" style="161" customWidth="1"/>
    <col min="20" max="20" width="29.6640625" style="161" hidden="1" customWidth="1"/>
    <col min="21" max="21" width="16.33203125" style="161" hidden="1" customWidth="1"/>
    <col min="22" max="22" width="12.33203125" style="161" hidden="1" customWidth="1"/>
    <col min="23" max="23" width="16.33203125" style="161" hidden="1" customWidth="1"/>
    <col min="24" max="24" width="12.1640625" style="161" hidden="1" customWidth="1"/>
    <col min="25" max="25" width="15" style="161" hidden="1" customWidth="1"/>
    <col min="26" max="26" width="11" style="161" hidden="1" customWidth="1"/>
    <col min="27" max="27" width="15" style="161" hidden="1" customWidth="1"/>
    <col min="28" max="28" width="16.33203125" style="161" hidden="1" customWidth="1"/>
    <col min="29" max="29" width="11" style="161" customWidth="1"/>
    <col min="30" max="30" width="7.1640625" style="161" customWidth="1"/>
    <col min="31" max="31" width="11.33203125" style="161" hidden="1" customWidth="1"/>
    <col min="32" max="32" width="11.5" style="161" hidden="1" customWidth="1"/>
    <col min="33" max="16384" width="9.33203125" style="16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55" t="s">
        <v>12</v>
      </c>
      <c r="AT4" s="18" t="s">
        <v>6</v>
      </c>
    </row>
    <row r="5" spans="1:66" ht="6.95" customHeight="1">
      <c r="B5" s="22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23"/>
    </row>
    <row r="6" spans="1:66" ht="25.35" customHeight="1">
      <c r="B6" s="22"/>
      <c r="C6" s="157"/>
      <c r="D6" s="162" t="s">
        <v>14</v>
      </c>
      <c r="E6" s="157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157"/>
      <c r="R6" s="23"/>
    </row>
    <row r="7" spans="1:66" s="1" customFormat="1" ht="32.85" customHeight="1">
      <c r="B7" s="31"/>
      <c r="C7" s="163"/>
      <c r="D7" s="27" t="s">
        <v>98</v>
      </c>
      <c r="E7" s="163"/>
      <c r="F7" s="329" t="s">
        <v>873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163"/>
      <c r="R7" s="33"/>
    </row>
    <row r="8" spans="1:66" s="1" customFormat="1" ht="14.45" customHeight="1">
      <c r="B8" s="31"/>
      <c r="C8" s="163"/>
      <c r="D8" s="162" t="s">
        <v>16</v>
      </c>
      <c r="E8" s="163"/>
      <c r="F8" s="156" t="s">
        <v>5</v>
      </c>
      <c r="G8" s="163"/>
      <c r="H8" s="163"/>
      <c r="I8" s="163"/>
      <c r="J8" s="163"/>
      <c r="K8" s="163"/>
      <c r="L8" s="163"/>
      <c r="M8" s="162" t="s">
        <v>17</v>
      </c>
      <c r="N8" s="163"/>
      <c r="O8" s="156" t="s">
        <v>5</v>
      </c>
      <c r="P8" s="163"/>
      <c r="Q8" s="163"/>
      <c r="R8" s="33"/>
    </row>
    <row r="9" spans="1:66" s="1" customFormat="1" ht="14.45" customHeight="1">
      <c r="B9" s="31"/>
      <c r="C9" s="163"/>
      <c r="D9" s="162" t="s">
        <v>18</v>
      </c>
      <c r="E9" s="163"/>
      <c r="F9" s="156" t="s">
        <v>19</v>
      </c>
      <c r="G9" s="163"/>
      <c r="H9" s="163"/>
      <c r="I9" s="163"/>
      <c r="J9" s="163"/>
      <c r="K9" s="163"/>
      <c r="L9" s="163"/>
      <c r="M9" s="162" t="s">
        <v>20</v>
      </c>
      <c r="N9" s="163"/>
      <c r="O9" s="367">
        <f>'Rekapitulácia stavby'!AN8</f>
        <v>44132</v>
      </c>
      <c r="P9" s="367"/>
      <c r="Q9" s="163"/>
      <c r="R9" s="33"/>
    </row>
    <row r="10" spans="1:66" s="1" customFormat="1" ht="10.9" customHeight="1">
      <c r="B10" s="31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33"/>
    </row>
    <row r="11" spans="1:66" s="1" customFormat="1" ht="14.45" customHeight="1">
      <c r="B11" s="31"/>
      <c r="C11" s="163"/>
      <c r="D11" s="162" t="s">
        <v>21</v>
      </c>
      <c r="E11" s="163"/>
      <c r="F11" s="163"/>
      <c r="G11" s="163"/>
      <c r="H11" s="163"/>
      <c r="I11" s="163"/>
      <c r="J11" s="163"/>
      <c r="K11" s="163"/>
      <c r="L11" s="163"/>
      <c r="M11" s="162" t="s">
        <v>22</v>
      </c>
      <c r="N11" s="163"/>
      <c r="O11" s="327" t="s">
        <v>5</v>
      </c>
      <c r="P11" s="327"/>
      <c r="Q11" s="163"/>
      <c r="R11" s="33"/>
    </row>
    <row r="12" spans="1:66" s="1" customFormat="1" ht="18" customHeight="1">
      <c r="B12" s="31"/>
      <c r="C12" s="163"/>
      <c r="D12" s="163"/>
      <c r="E12" s="156" t="s">
        <v>23</v>
      </c>
      <c r="F12" s="163"/>
      <c r="G12" s="163"/>
      <c r="H12" s="163"/>
      <c r="I12" s="163"/>
      <c r="J12" s="163"/>
      <c r="K12" s="163"/>
      <c r="L12" s="163"/>
      <c r="M12" s="162" t="s">
        <v>24</v>
      </c>
      <c r="N12" s="163"/>
      <c r="O12" s="327" t="s">
        <v>5</v>
      </c>
      <c r="P12" s="327"/>
      <c r="Q12" s="163"/>
      <c r="R12" s="33"/>
    </row>
    <row r="13" spans="1:66" s="1" customFormat="1" ht="6.95" customHeight="1">
      <c r="B13" s="31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33"/>
    </row>
    <row r="14" spans="1:66" s="1" customFormat="1" ht="14.45" customHeight="1">
      <c r="B14" s="31"/>
      <c r="C14" s="163"/>
      <c r="D14" s="162" t="s">
        <v>25</v>
      </c>
      <c r="E14" s="163"/>
      <c r="F14" s="163"/>
      <c r="G14" s="163"/>
      <c r="H14" s="163"/>
      <c r="I14" s="163"/>
      <c r="J14" s="163"/>
      <c r="K14" s="163"/>
      <c r="L14" s="163"/>
      <c r="M14" s="162" t="s">
        <v>22</v>
      </c>
      <c r="N14" s="163"/>
      <c r="O14" s="327" t="str">
        <f>IF('Rekapitulácia stavby'!AN13="","",'Rekapitulácia stavby'!AN13)</f>
        <v/>
      </c>
      <c r="P14" s="327"/>
      <c r="Q14" s="163"/>
      <c r="R14" s="33"/>
    </row>
    <row r="15" spans="1:66" s="1" customFormat="1" ht="18" customHeight="1">
      <c r="B15" s="31"/>
      <c r="C15" s="163"/>
      <c r="D15" s="163"/>
      <c r="E15" s="156" t="str">
        <f>IF('Rekapitulácia stavby'!E14="","",'Rekapitulácia stavby'!E14)</f>
        <v xml:space="preserve"> </v>
      </c>
      <c r="F15" s="163"/>
      <c r="G15" s="163"/>
      <c r="H15" s="163"/>
      <c r="I15" s="163"/>
      <c r="J15" s="163"/>
      <c r="K15" s="163"/>
      <c r="L15" s="163"/>
      <c r="M15" s="162" t="s">
        <v>24</v>
      </c>
      <c r="N15" s="163"/>
      <c r="O15" s="327" t="str">
        <f>IF('Rekapitulácia stavby'!AN14="","",'Rekapitulácia stavby'!AN14)</f>
        <v/>
      </c>
      <c r="P15" s="327"/>
      <c r="Q15" s="163"/>
      <c r="R15" s="33"/>
    </row>
    <row r="16" spans="1:66" s="1" customFormat="1" ht="6.95" customHeight="1">
      <c r="B16" s="31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33"/>
    </row>
    <row r="17" spans="2:18" s="1" customFormat="1" ht="14.45" customHeight="1">
      <c r="B17" s="31"/>
      <c r="C17" s="163"/>
      <c r="D17" s="162" t="s">
        <v>27</v>
      </c>
      <c r="E17" s="163"/>
      <c r="F17" s="163"/>
      <c r="G17" s="163"/>
      <c r="H17" s="163"/>
      <c r="I17" s="163"/>
      <c r="J17" s="163"/>
      <c r="K17" s="163"/>
      <c r="L17" s="163"/>
      <c r="M17" s="162" t="s">
        <v>22</v>
      </c>
      <c r="N17" s="163"/>
      <c r="O17" s="327" t="s">
        <v>28</v>
      </c>
      <c r="P17" s="327"/>
      <c r="Q17" s="163"/>
      <c r="R17" s="33"/>
    </row>
    <row r="18" spans="2:18" s="1" customFormat="1" ht="18" customHeight="1">
      <c r="B18" s="31"/>
      <c r="C18" s="163"/>
      <c r="D18" s="163"/>
      <c r="E18" s="156" t="s">
        <v>29</v>
      </c>
      <c r="F18" s="163"/>
      <c r="G18" s="163"/>
      <c r="H18" s="163"/>
      <c r="I18" s="163"/>
      <c r="J18" s="163"/>
      <c r="K18" s="163"/>
      <c r="L18" s="163"/>
      <c r="M18" s="162" t="s">
        <v>24</v>
      </c>
      <c r="N18" s="163"/>
      <c r="O18" s="327" t="s">
        <v>5</v>
      </c>
      <c r="P18" s="327"/>
      <c r="Q18" s="163"/>
      <c r="R18" s="33"/>
    </row>
    <row r="19" spans="2:18" s="1" customFormat="1" ht="6.95" customHeight="1">
      <c r="B19" s="31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33"/>
    </row>
    <row r="20" spans="2:18" s="1" customFormat="1" ht="14.45" customHeight="1">
      <c r="B20" s="31"/>
      <c r="C20" s="163"/>
      <c r="D20" s="162" t="s">
        <v>32</v>
      </c>
      <c r="E20" s="163"/>
      <c r="F20" s="163"/>
      <c r="G20" s="163"/>
      <c r="H20" s="163"/>
      <c r="I20" s="163"/>
      <c r="J20" s="163"/>
      <c r="K20" s="163"/>
      <c r="L20" s="163"/>
      <c r="M20" s="162" t="s">
        <v>22</v>
      </c>
      <c r="N20" s="163"/>
      <c r="O20" s="327" t="str">
        <f>IF('Rekapitulácia stavby'!AN19="","",'Rekapitulácia stavby'!AN19)</f>
        <v/>
      </c>
      <c r="P20" s="327"/>
      <c r="Q20" s="163"/>
      <c r="R20" s="33"/>
    </row>
    <row r="21" spans="2:18" s="1" customFormat="1" ht="18" customHeight="1">
      <c r="B21" s="31"/>
      <c r="C21" s="163"/>
      <c r="D21" s="163"/>
      <c r="E21" s="156" t="str">
        <f>IF('Rekapitulácia stavby'!E20="","",'Rekapitulácia stavby'!E20)</f>
        <v xml:space="preserve"> </v>
      </c>
      <c r="F21" s="163"/>
      <c r="G21" s="163"/>
      <c r="H21" s="163"/>
      <c r="I21" s="163"/>
      <c r="J21" s="163"/>
      <c r="K21" s="163"/>
      <c r="L21" s="163"/>
      <c r="M21" s="162" t="s">
        <v>24</v>
      </c>
      <c r="N21" s="163"/>
      <c r="O21" s="327" t="str">
        <f>IF('Rekapitulácia stavby'!AN20="","",'Rekapitulácia stavby'!AN20)</f>
        <v/>
      </c>
      <c r="P21" s="327"/>
      <c r="Q21" s="163"/>
      <c r="R21" s="33"/>
    </row>
    <row r="22" spans="2:18" s="1" customFormat="1" ht="6.95" customHeight="1">
      <c r="B22" s="31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33"/>
    </row>
    <row r="23" spans="2:18" s="1" customFormat="1" ht="14.45" customHeight="1">
      <c r="B23" s="31"/>
      <c r="C23" s="163"/>
      <c r="D23" s="162" t="s">
        <v>33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33"/>
    </row>
    <row r="24" spans="2:18" s="1" customFormat="1" ht="16.5" customHeight="1">
      <c r="B24" s="31"/>
      <c r="C24" s="163"/>
      <c r="D24" s="163"/>
      <c r="E24" s="330" t="s">
        <v>5</v>
      </c>
      <c r="F24" s="330"/>
      <c r="G24" s="330"/>
      <c r="H24" s="330"/>
      <c r="I24" s="330"/>
      <c r="J24" s="330"/>
      <c r="K24" s="330"/>
      <c r="L24" s="330"/>
      <c r="M24" s="163"/>
      <c r="N24" s="163"/>
      <c r="O24" s="163"/>
      <c r="P24" s="163"/>
      <c r="Q24" s="163"/>
      <c r="R24" s="33"/>
    </row>
    <row r="25" spans="2:18" s="1" customFormat="1" ht="6.95" customHeight="1">
      <c r="B25" s="31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33"/>
    </row>
    <row r="26" spans="2:18" s="1" customFormat="1" ht="6.95" customHeight="1">
      <c r="B26" s="31"/>
      <c r="C26" s="163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63"/>
      <c r="R26" s="33"/>
    </row>
    <row r="27" spans="2:18" s="1" customFormat="1" ht="14.45" customHeight="1">
      <c r="B27" s="31"/>
      <c r="C27" s="163"/>
      <c r="D27" s="102" t="s">
        <v>100</v>
      </c>
      <c r="E27" s="163"/>
      <c r="F27" s="163"/>
      <c r="G27" s="163"/>
      <c r="H27" s="163"/>
      <c r="I27" s="163"/>
      <c r="J27" s="163"/>
      <c r="K27" s="163"/>
      <c r="L27" s="163"/>
      <c r="M27" s="357">
        <f>N88</f>
        <v>0</v>
      </c>
      <c r="N27" s="357"/>
      <c r="O27" s="357"/>
      <c r="P27" s="357"/>
      <c r="Q27" s="163"/>
      <c r="R27" s="33"/>
    </row>
    <row r="28" spans="2:18" s="1" customFormat="1" ht="14.45" customHeight="1">
      <c r="B28" s="31"/>
      <c r="C28" s="163"/>
      <c r="D28" s="30" t="s">
        <v>101</v>
      </c>
      <c r="E28" s="163"/>
      <c r="F28" s="163"/>
      <c r="G28" s="163"/>
      <c r="H28" s="163"/>
      <c r="I28" s="163"/>
      <c r="J28" s="163"/>
      <c r="K28" s="163"/>
      <c r="L28" s="163"/>
      <c r="M28" s="357">
        <f>N90</f>
        <v>0</v>
      </c>
      <c r="N28" s="357"/>
      <c r="O28" s="357"/>
      <c r="P28" s="357"/>
      <c r="Q28" s="163"/>
      <c r="R28" s="33"/>
    </row>
    <row r="29" spans="2:18" s="1" customFormat="1" ht="6.95" customHeight="1">
      <c r="B29" s="31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33"/>
    </row>
    <row r="30" spans="2:18" s="1" customFormat="1" ht="25.35" customHeight="1">
      <c r="B30" s="31"/>
      <c r="C30" s="163"/>
      <c r="D30" s="103" t="s">
        <v>36</v>
      </c>
      <c r="E30" s="163"/>
      <c r="F30" s="163"/>
      <c r="G30" s="163"/>
      <c r="H30" s="163"/>
      <c r="I30" s="163"/>
      <c r="J30" s="163"/>
      <c r="K30" s="163"/>
      <c r="L30" s="163"/>
      <c r="M30" s="368">
        <f>ROUND(M27+M28,2)</f>
        <v>0</v>
      </c>
      <c r="N30" s="366"/>
      <c r="O30" s="366"/>
      <c r="P30" s="366"/>
      <c r="Q30" s="163"/>
      <c r="R30" s="33"/>
    </row>
    <row r="31" spans="2:18" s="1" customFormat="1" ht="6.95" customHeight="1">
      <c r="B31" s="31"/>
      <c r="C31" s="16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163"/>
      <c r="R31" s="33"/>
    </row>
    <row r="32" spans="2:18" s="1" customFormat="1" ht="14.45" customHeight="1">
      <c r="B32" s="31"/>
      <c r="C32" s="163"/>
      <c r="D32" s="159" t="s">
        <v>37</v>
      </c>
      <c r="E32" s="159" t="s">
        <v>38</v>
      </c>
      <c r="F32" s="158">
        <v>0.2</v>
      </c>
      <c r="G32" s="104" t="s">
        <v>39</v>
      </c>
      <c r="H32" s="369">
        <f>M30</f>
        <v>0</v>
      </c>
      <c r="I32" s="366"/>
      <c r="J32" s="366"/>
      <c r="K32" s="163"/>
      <c r="L32" s="163"/>
      <c r="M32" s="369">
        <f>H32*0.2</f>
        <v>0</v>
      </c>
      <c r="N32" s="366"/>
      <c r="O32" s="366"/>
      <c r="P32" s="366"/>
      <c r="Q32" s="163"/>
      <c r="R32" s="33"/>
    </row>
    <row r="33" spans="2:18" s="1" customFormat="1" ht="14.45" customHeight="1">
      <c r="B33" s="31"/>
      <c r="C33" s="163"/>
      <c r="D33" s="163"/>
      <c r="E33" s="159" t="s">
        <v>40</v>
      </c>
      <c r="F33" s="158">
        <v>0.2</v>
      </c>
      <c r="G33" s="104" t="s">
        <v>39</v>
      </c>
      <c r="H33" s="369"/>
      <c r="I33" s="366"/>
      <c r="J33" s="366"/>
      <c r="K33" s="163"/>
      <c r="L33" s="163"/>
      <c r="M33" s="369"/>
      <c r="N33" s="366"/>
      <c r="O33" s="366"/>
      <c r="P33" s="366"/>
      <c r="Q33" s="163"/>
      <c r="R33" s="33"/>
    </row>
    <row r="34" spans="2:18" s="1" customFormat="1" ht="14.45" hidden="1" customHeight="1">
      <c r="B34" s="31"/>
      <c r="C34" s="163"/>
      <c r="D34" s="163"/>
      <c r="E34" s="159" t="s">
        <v>41</v>
      </c>
      <c r="F34" s="158">
        <v>0.2</v>
      </c>
      <c r="G34" s="104" t="s">
        <v>39</v>
      </c>
      <c r="H34" s="369">
        <f>ROUND((SUM(BG90:BG91)+SUM(BG109:BG332)), 2)</f>
        <v>0</v>
      </c>
      <c r="I34" s="366"/>
      <c r="J34" s="366"/>
      <c r="K34" s="163"/>
      <c r="L34" s="163"/>
      <c r="M34" s="369">
        <v>0</v>
      </c>
      <c r="N34" s="366"/>
      <c r="O34" s="366"/>
      <c r="P34" s="366"/>
      <c r="Q34" s="163"/>
      <c r="R34" s="33"/>
    </row>
    <row r="35" spans="2:18" s="1" customFormat="1" ht="14.45" hidden="1" customHeight="1">
      <c r="B35" s="31"/>
      <c r="C35" s="163"/>
      <c r="D35" s="163"/>
      <c r="E35" s="159" t="s">
        <v>42</v>
      </c>
      <c r="F35" s="158">
        <v>0.2</v>
      </c>
      <c r="G35" s="104" t="s">
        <v>39</v>
      </c>
      <c r="H35" s="369">
        <f>ROUND((SUM(BH90:BH91)+SUM(BH109:BH332)), 2)</f>
        <v>0</v>
      </c>
      <c r="I35" s="366"/>
      <c r="J35" s="366"/>
      <c r="K35" s="163"/>
      <c r="L35" s="163"/>
      <c r="M35" s="369">
        <v>0</v>
      </c>
      <c r="N35" s="366"/>
      <c r="O35" s="366"/>
      <c r="P35" s="366"/>
      <c r="Q35" s="163"/>
      <c r="R35" s="33"/>
    </row>
    <row r="36" spans="2:18" s="1" customFormat="1" ht="14.45" hidden="1" customHeight="1">
      <c r="B36" s="31"/>
      <c r="C36" s="163"/>
      <c r="D36" s="163"/>
      <c r="E36" s="159" t="s">
        <v>43</v>
      </c>
      <c r="F36" s="158">
        <v>0</v>
      </c>
      <c r="G36" s="104" t="s">
        <v>39</v>
      </c>
      <c r="H36" s="369">
        <f>ROUND((SUM(BI90:BI91)+SUM(BI109:BI332)), 2)</f>
        <v>0</v>
      </c>
      <c r="I36" s="366"/>
      <c r="J36" s="366"/>
      <c r="K36" s="163"/>
      <c r="L36" s="163"/>
      <c r="M36" s="369">
        <v>0</v>
      </c>
      <c r="N36" s="366"/>
      <c r="O36" s="366"/>
      <c r="P36" s="366"/>
      <c r="Q36" s="163"/>
      <c r="R36" s="33"/>
    </row>
    <row r="37" spans="2:18" s="1" customFormat="1" ht="6.95" customHeight="1">
      <c r="B37" s="31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33"/>
    </row>
    <row r="38" spans="2:18" s="1" customFormat="1" ht="25.35" customHeight="1">
      <c r="B38" s="31"/>
      <c r="C38" s="164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SUM(M30:M36)</f>
        <v>0</v>
      </c>
      <c r="M38" s="370"/>
      <c r="N38" s="370"/>
      <c r="O38" s="370"/>
      <c r="P38" s="371"/>
      <c r="Q38" s="164"/>
      <c r="R38" s="33"/>
    </row>
    <row r="39" spans="2:18" s="1" customFormat="1" ht="14.45" customHeight="1">
      <c r="B39" s="31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33"/>
    </row>
    <row r="40" spans="2:18" s="1" customFormat="1" ht="14.45" customHeight="1">
      <c r="B40" s="3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33"/>
    </row>
    <row r="41" spans="2:18">
      <c r="B41" s="22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23"/>
    </row>
    <row r="42" spans="2:18">
      <c r="B42" s="22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23"/>
    </row>
    <row r="43" spans="2:18">
      <c r="B43" s="22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23"/>
    </row>
    <row r="44" spans="2:18">
      <c r="B44" s="22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23"/>
    </row>
    <row r="45" spans="2:18">
      <c r="B45" s="22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23"/>
    </row>
    <row r="46" spans="2:18">
      <c r="B46" s="22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23"/>
    </row>
    <row r="47" spans="2:18">
      <c r="B47" s="22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23"/>
    </row>
    <row r="48" spans="2:18">
      <c r="B48" s="2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23"/>
    </row>
    <row r="49" spans="2:18">
      <c r="B49" s="22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23"/>
    </row>
    <row r="50" spans="2:18" s="1" customFormat="1" ht="15">
      <c r="B50" s="31"/>
      <c r="C50" s="163"/>
      <c r="D50" s="46" t="s">
        <v>47</v>
      </c>
      <c r="E50" s="47"/>
      <c r="F50" s="47"/>
      <c r="G50" s="47"/>
      <c r="H50" s="48"/>
      <c r="I50" s="163"/>
      <c r="J50" s="46" t="s">
        <v>48</v>
      </c>
      <c r="K50" s="47"/>
      <c r="L50" s="47"/>
      <c r="M50" s="47"/>
      <c r="N50" s="47"/>
      <c r="O50" s="47"/>
      <c r="P50" s="48"/>
      <c r="Q50" s="163"/>
      <c r="R50" s="33"/>
    </row>
    <row r="51" spans="2:18">
      <c r="B51" s="22"/>
      <c r="C51" s="157"/>
      <c r="D51" s="49"/>
      <c r="E51" s="157"/>
      <c r="F51" s="157"/>
      <c r="G51" s="157"/>
      <c r="H51" s="50"/>
      <c r="I51" s="157"/>
      <c r="J51" s="49"/>
      <c r="K51" s="157"/>
      <c r="L51" s="157"/>
      <c r="M51" s="157"/>
      <c r="N51" s="157"/>
      <c r="O51" s="157"/>
      <c r="P51" s="50"/>
      <c r="Q51" s="157"/>
      <c r="R51" s="23"/>
    </row>
    <row r="52" spans="2:18">
      <c r="B52" s="22"/>
      <c r="C52" s="157"/>
      <c r="D52" s="49"/>
      <c r="E52" s="157"/>
      <c r="F52" s="157"/>
      <c r="G52" s="157"/>
      <c r="H52" s="50"/>
      <c r="I52" s="157"/>
      <c r="J52" s="49"/>
      <c r="K52" s="157"/>
      <c r="L52" s="157"/>
      <c r="M52" s="157"/>
      <c r="N52" s="157"/>
      <c r="O52" s="157"/>
      <c r="P52" s="50"/>
      <c r="Q52" s="157"/>
      <c r="R52" s="23"/>
    </row>
    <row r="53" spans="2:18">
      <c r="B53" s="22"/>
      <c r="C53" s="157"/>
      <c r="D53" s="49"/>
      <c r="E53" s="157"/>
      <c r="F53" s="157"/>
      <c r="G53" s="157"/>
      <c r="H53" s="50"/>
      <c r="I53" s="157"/>
      <c r="J53" s="49"/>
      <c r="K53" s="157"/>
      <c r="L53" s="157"/>
      <c r="M53" s="157"/>
      <c r="N53" s="157"/>
      <c r="O53" s="157"/>
      <c r="P53" s="50"/>
      <c r="Q53" s="157"/>
      <c r="R53" s="23"/>
    </row>
    <row r="54" spans="2:18">
      <c r="B54" s="22"/>
      <c r="C54" s="157"/>
      <c r="D54" s="49"/>
      <c r="E54" s="157"/>
      <c r="F54" s="157"/>
      <c r="G54" s="157"/>
      <c r="H54" s="50"/>
      <c r="I54" s="157"/>
      <c r="J54" s="49"/>
      <c r="K54" s="157"/>
      <c r="L54" s="157"/>
      <c r="M54" s="157"/>
      <c r="N54" s="157"/>
      <c r="O54" s="157"/>
      <c r="P54" s="50"/>
      <c r="Q54" s="157"/>
      <c r="R54" s="23"/>
    </row>
    <row r="55" spans="2:18">
      <c r="B55" s="22"/>
      <c r="C55" s="157"/>
      <c r="D55" s="49"/>
      <c r="E55" s="157"/>
      <c r="F55" s="157"/>
      <c r="G55" s="157"/>
      <c r="H55" s="50"/>
      <c r="I55" s="157"/>
      <c r="J55" s="49"/>
      <c r="K55" s="157"/>
      <c r="L55" s="157"/>
      <c r="M55" s="157"/>
      <c r="N55" s="157"/>
      <c r="O55" s="157"/>
      <c r="P55" s="50"/>
      <c r="Q55" s="157"/>
      <c r="R55" s="23"/>
    </row>
    <row r="56" spans="2:18">
      <c r="B56" s="22"/>
      <c r="C56" s="157"/>
      <c r="D56" s="49"/>
      <c r="E56" s="157"/>
      <c r="F56" s="157"/>
      <c r="G56" s="157"/>
      <c r="H56" s="50"/>
      <c r="I56" s="157"/>
      <c r="J56" s="49"/>
      <c r="K56" s="157"/>
      <c r="L56" s="157"/>
      <c r="M56" s="157"/>
      <c r="N56" s="157"/>
      <c r="O56" s="157"/>
      <c r="P56" s="50"/>
      <c r="Q56" s="157"/>
      <c r="R56" s="23"/>
    </row>
    <row r="57" spans="2:18">
      <c r="B57" s="22"/>
      <c r="C57" s="157"/>
      <c r="D57" s="49"/>
      <c r="E57" s="157"/>
      <c r="F57" s="157"/>
      <c r="G57" s="157"/>
      <c r="H57" s="50"/>
      <c r="I57" s="157"/>
      <c r="J57" s="49"/>
      <c r="K57" s="157"/>
      <c r="L57" s="157"/>
      <c r="M57" s="157"/>
      <c r="N57" s="157"/>
      <c r="O57" s="157"/>
      <c r="P57" s="50"/>
      <c r="Q57" s="157"/>
      <c r="R57" s="23"/>
    </row>
    <row r="58" spans="2:18">
      <c r="B58" s="22"/>
      <c r="C58" s="157"/>
      <c r="D58" s="49"/>
      <c r="E58" s="157"/>
      <c r="F58" s="157"/>
      <c r="G58" s="157"/>
      <c r="H58" s="50"/>
      <c r="I58" s="157"/>
      <c r="J58" s="49"/>
      <c r="K58" s="157"/>
      <c r="L58" s="157"/>
      <c r="M58" s="157"/>
      <c r="N58" s="157"/>
      <c r="O58" s="157"/>
      <c r="P58" s="50"/>
      <c r="Q58" s="157"/>
      <c r="R58" s="23"/>
    </row>
    <row r="59" spans="2:18" s="1" customFormat="1" ht="15">
      <c r="B59" s="31"/>
      <c r="C59" s="163"/>
      <c r="D59" s="51" t="s">
        <v>49</v>
      </c>
      <c r="E59" s="52"/>
      <c r="F59" s="52"/>
      <c r="G59" s="53" t="s">
        <v>50</v>
      </c>
      <c r="H59" s="54"/>
      <c r="I59" s="163"/>
      <c r="J59" s="51" t="s">
        <v>49</v>
      </c>
      <c r="K59" s="52"/>
      <c r="L59" s="52"/>
      <c r="M59" s="52"/>
      <c r="N59" s="53" t="s">
        <v>50</v>
      </c>
      <c r="O59" s="52"/>
      <c r="P59" s="54"/>
      <c r="Q59" s="163"/>
      <c r="R59" s="33"/>
    </row>
    <row r="60" spans="2:18">
      <c r="B60" s="22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23"/>
    </row>
    <row r="61" spans="2:18" s="1" customFormat="1" ht="15">
      <c r="B61" s="31"/>
      <c r="C61" s="163"/>
      <c r="D61" s="46" t="s">
        <v>51</v>
      </c>
      <c r="E61" s="47"/>
      <c r="F61" s="47"/>
      <c r="G61" s="47"/>
      <c r="H61" s="48"/>
      <c r="I61" s="163"/>
      <c r="J61" s="46" t="s">
        <v>52</v>
      </c>
      <c r="K61" s="47"/>
      <c r="L61" s="47"/>
      <c r="M61" s="47"/>
      <c r="N61" s="47"/>
      <c r="O61" s="47"/>
      <c r="P61" s="48"/>
      <c r="Q61" s="163"/>
      <c r="R61" s="33"/>
    </row>
    <row r="62" spans="2:18">
      <c r="B62" s="22"/>
      <c r="C62" s="157"/>
      <c r="D62" s="49"/>
      <c r="E62" s="157"/>
      <c r="F62" s="157"/>
      <c r="G62" s="157"/>
      <c r="H62" s="50"/>
      <c r="I62" s="157"/>
      <c r="J62" s="49"/>
      <c r="K62" s="157"/>
      <c r="L62" s="157"/>
      <c r="M62" s="157"/>
      <c r="N62" s="157"/>
      <c r="O62" s="157"/>
      <c r="P62" s="50"/>
      <c r="Q62" s="157"/>
      <c r="R62" s="23"/>
    </row>
    <row r="63" spans="2:18">
      <c r="B63" s="22"/>
      <c r="C63" s="157"/>
      <c r="D63" s="49"/>
      <c r="E63" s="157"/>
      <c r="F63" s="157"/>
      <c r="G63" s="157"/>
      <c r="H63" s="50"/>
      <c r="I63" s="157"/>
      <c r="J63" s="49"/>
      <c r="K63" s="157"/>
      <c r="L63" s="157"/>
      <c r="M63" s="157"/>
      <c r="N63" s="157"/>
      <c r="O63" s="157"/>
      <c r="P63" s="50"/>
      <c r="Q63" s="157"/>
      <c r="R63" s="23"/>
    </row>
    <row r="64" spans="2:18">
      <c r="B64" s="22"/>
      <c r="C64" s="157"/>
      <c r="D64" s="49"/>
      <c r="E64" s="157"/>
      <c r="F64" s="157"/>
      <c r="G64" s="157"/>
      <c r="H64" s="50"/>
      <c r="I64" s="157"/>
      <c r="J64" s="49"/>
      <c r="K64" s="157"/>
      <c r="L64" s="157"/>
      <c r="M64" s="157"/>
      <c r="N64" s="157"/>
      <c r="O64" s="157"/>
      <c r="P64" s="50"/>
      <c r="Q64" s="157"/>
      <c r="R64" s="23"/>
    </row>
    <row r="65" spans="2:18">
      <c r="B65" s="22"/>
      <c r="C65" s="157"/>
      <c r="D65" s="49"/>
      <c r="E65" s="157"/>
      <c r="F65" s="157"/>
      <c r="G65" s="157"/>
      <c r="H65" s="50"/>
      <c r="I65" s="157"/>
      <c r="J65" s="49"/>
      <c r="K65" s="157"/>
      <c r="L65" s="157"/>
      <c r="M65" s="157"/>
      <c r="N65" s="157"/>
      <c r="O65" s="157"/>
      <c r="P65" s="50"/>
      <c r="Q65" s="157"/>
      <c r="R65" s="23"/>
    </row>
    <row r="66" spans="2:18">
      <c r="B66" s="22"/>
      <c r="C66" s="157"/>
      <c r="D66" s="49"/>
      <c r="E66" s="157"/>
      <c r="F66" s="157"/>
      <c r="G66" s="157"/>
      <c r="H66" s="50"/>
      <c r="I66" s="157"/>
      <c r="J66" s="49"/>
      <c r="K66" s="157"/>
      <c r="L66" s="157"/>
      <c r="M66" s="157"/>
      <c r="N66" s="157"/>
      <c r="O66" s="157"/>
      <c r="P66" s="50"/>
      <c r="Q66" s="157"/>
      <c r="R66" s="23"/>
    </row>
    <row r="67" spans="2:18">
      <c r="B67" s="22"/>
      <c r="C67" s="157"/>
      <c r="D67" s="49"/>
      <c r="E67" s="157"/>
      <c r="F67" s="157"/>
      <c r="G67" s="157"/>
      <c r="H67" s="50"/>
      <c r="I67" s="157"/>
      <c r="J67" s="49"/>
      <c r="K67" s="157"/>
      <c r="L67" s="157"/>
      <c r="M67" s="157"/>
      <c r="N67" s="157"/>
      <c r="O67" s="157"/>
      <c r="P67" s="50"/>
      <c r="Q67" s="157"/>
      <c r="R67" s="23"/>
    </row>
    <row r="68" spans="2:18">
      <c r="B68" s="22"/>
      <c r="C68" s="157"/>
      <c r="D68" s="49"/>
      <c r="E68" s="157"/>
      <c r="F68" s="157"/>
      <c r="G68" s="157"/>
      <c r="H68" s="50"/>
      <c r="I68" s="157"/>
      <c r="J68" s="49"/>
      <c r="K68" s="157"/>
      <c r="L68" s="157"/>
      <c r="M68" s="157"/>
      <c r="N68" s="157"/>
      <c r="O68" s="157"/>
      <c r="P68" s="50"/>
      <c r="Q68" s="157"/>
      <c r="R68" s="23"/>
    </row>
    <row r="69" spans="2:18">
      <c r="B69" s="22"/>
      <c r="C69" s="157"/>
      <c r="D69" s="49"/>
      <c r="E69" s="157"/>
      <c r="F69" s="157"/>
      <c r="G69" s="157"/>
      <c r="H69" s="50"/>
      <c r="I69" s="157"/>
      <c r="J69" s="49"/>
      <c r="K69" s="157"/>
      <c r="L69" s="157"/>
      <c r="M69" s="157"/>
      <c r="N69" s="157"/>
      <c r="O69" s="157"/>
      <c r="P69" s="50"/>
      <c r="Q69" s="157"/>
      <c r="R69" s="23"/>
    </row>
    <row r="70" spans="2:18" s="1" customFormat="1" ht="15">
      <c r="B70" s="31"/>
      <c r="C70" s="163"/>
      <c r="D70" s="51" t="s">
        <v>49</v>
      </c>
      <c r="E70" s="52"/>
      <c r="F70" s="52"/>
      <c r="G70" s="53" t="s">
        <v>50</v>
      </c>
      <c r="H70" s="54"/>
      <c r="I70" s="163"/>
      <c r="J70" s="51" t="s">
        <v>49</v>
      </c>
      <c r="K70" s="52"/>
      <c r="L70" s="52"/>
      <c r="M70" s="52"/>
      <c r="N70" s="53" t="s">
        <v>50</v>
      </c>
      <c r="O70" s="52"/>
      <c r="P70" s="54"/>
      <c r="Q70" s="163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33"/>
    </row>
    <row r="78" spans="2:18" s="1" customFormat="1" ht="30" customHeight="1">
      <c r="B78" s="31"/>
      <c r="C78" s="162" t="s">
        <v>14</v>
      </c>
      <c r="D78" s="163"/>
      <c r="E78" s="163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163"/>
      <c r="R78" s="33"/>
    </row>
    <row r="79" spans="2:18" s="1" customFormat="1" ht="36.950000000000003" customHeight="1">
      <c r="B79" s="31"/>
      <c r="C79" s="65" t="s">
        <v>98</v>
      </c>
      <c r="D79" s="163"/>
      <c r="E79" s="163"/>
      <c r="F79" s="345" t="s">
        <v>873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163"/>
      <c r="R79" s="33"/>
    </row>
    <row r="80" spans="2:18" s="1" customFormat="1" ht="6.95" customHeight="1">
      <c r="B80" s="31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33"/>
    </row>
    <row r="81" spans="2:47" s="1" customFormat="1" ht="18" customHeight="1">
      <c r="B81" s="31"/>
      <c r="C81" s="162" t="s">
        <v>18</v>
      </c>
      <c r="D81" s="163"/>
      <c r="E81" s="163"/>
      <c r="F81" s="156" t="str">
        <f>F9</f>
        <v>Krásna Ves, parcela č. 155</v>
      </c>
      <c r="G81" s="163"/>
      <c r="H81" s="163"/>
      <c r="I81" s="163"/>
      <c r="J81" s="163"/>
      <c r="K81" s="162" t="s">
        <v>20</v>
      </c>
      <c r="L81" s="163"/>
      <c r="M81" s="367">
        <f>IF(O9="","",O9)</f>
        <v>44132</v>
      </c>
      <c r="N81" s="367"/>
      <c r="O81" s="367"/>
      <c r="P81" s="367"/>
      <c r="Q81" s="163"/>
      <c r="R81" s="33"/>
    </row>
    <row r="82" spans="2:47" s="1" customFormat="1" ht="6.95" customHeight="1">
      <c r="B82" s="31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33"/>
    </row>
    <row r="83" spans="2:47" s="1" customFormat="1" ht="15">
      <c r="B83" s="31"/>
      <c r="C83" s="162" t="s">
        <v>21</v>
      </c>
      <c r="D83" s="163"/>
      <c r="E83" s="163"/>
      <c r="F83" s="156" t="str">
        <f>E12</f>
        <v>Obec Krásna Ves</v>
      </c>
      <c r="G83" s="163"/>
      <c r="H83" s="163"/>
      <c r="I83" s="163"/>
      <c r="J83" s="163"/>
      <c r="K83" s="162" t="s">
        <v>27</v>
      </c>
      <c r="L83" s="163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162" t="s">
        <v>25</v>
      </c>
      <c r="D84" s="163"/>
      <c r="E84" s="163"/>
      <c r="F84" s="156" t="str">
        <f>IF(E15="","",E15)</f>
        <v xml:space="preserve"> </v>
      </c>
      <c r="G84" s="163"/>
      <c r="H84" s="163"/>
      <c r="I84" s="163"/>
      <c r="J84" s="163"/>
      <c r="K84" s="162" t="s">
        <v>32</v>
      </c>
      <c r="L84" s="163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64"/>
      <c r="I86" s="164"/>
      <c r="J86" s="164"/>
      <c r="K86" s="164"/>
      <c r="L86" s="164"/>
      <c r="M86" s="164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33"/>
    </row>
    <row r="88" spans="2:47" s="1" customFormat="1" ht="29.25" customHeight="1">
      <c r="B88" s="31"/>
      <c r="C88" s="108" t="s">
        <v>105</v>
      </c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352">
        <f>N109</f>
        <v>0</v>
      </c>
      <c r="O88" s="374"/>
      <c r="P88" s="374"/>
      <c r="Q88" s="374"/>
      <c r="R88" s="33"/>
      <c r="AU88" s="18" t="s">
        <v>106</v>
      </c>
    </row>
    <row r="89" spans="2:47" s="1" customFormat="1" ht="21.75" customHeight="1">
      <c r="B89" s="31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33"/>
    </row>
    <row r="90" spans="2:47" s="1" customFormat="1" ht="29.25" customHeight="1">
      <c r="B90" s="31"/>
      <c r="C90" s="108" t="s">
        <v>120</v>
      </c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374">
        <v>0</v>
      </c>
      <c r="O90" s="379"/>
      <c r="P90" s="379"/>
      <c r="Q90" s="379"/>
      <c r="R90" s="33"/>
      <c r="T90" s="117"/>
      <c r="U90" s="118" t="s">
        <v>37</v>
      </c>
    </row>
    <row r="91" spans="2:47" s="1" customFormat="1" ht="18" customHeight="1">
      <c r="B91" s="31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33"/>
    </row>
    <row r="92" spans="2:47" s="1" customFormat="1" ht="29.25" customHeight="1">
      <c r="B92" s="31"/>
      <c r="C92" s="99" t="s">
        <v>91</v>
      </c>
      <c r="D92" s="164"/>
      <c r="E92" s="164"/>
      <c r="F92" s="164"/>
      <c r="G92" s="164"/>
      <c r="H92" s="164"/>
      <c r="I92" s="164"/>
      <c r="J92" s="164"/>
      <c r="K92" s="164"/>
      <c r="L92" s="348">
        <f>ROUND(SUM(N88+N90),2)</f>
        <v>0</v>
      </c>
      <c r="M92" s="348"/>
      <c r="N92" s="348"/>
      <c r="O92" s="348"/>
      <c r="P92" s="348"/>
      <c r="Q92" s="348"/>
      <c r="R92" s="33"/>
    </row>
    <row r="93" spans="2:47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7"/>
    </row>
    <row r="97" spans="2:63" s="1" customFormat="1" ht="6.95" customHeight="1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7"/>
    </row>
    <row r="98" spans="2:63" s="1" customFormat="1" ht="36.950000000000003" customHeight="1">
      <c r="B98" s="218"/>
      <c r="C98" s="343" t="s">
        <v>121</v>
      </c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219"/>
    </row>
    <row r="99" spans="2:63" s="1" customFormat="1" ht="6.95" customHeight="1">
      <c r="B99" s="218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219"/>
    </row>
    <row r="100" spans="2:63" s="1" customFormat="1" ht="30" customHeight="1">
      <c r="B100" s="218"/>
      <c r="C100" s="162" t="s">
        <v>14</v>
      </c>
      <c r="D100" s="163"/>
      <c r="E100" s="163"/>
      <c r="F100" s="364" t="str">
        <f>F6</f>
        <v>Zníženie energetickej náročnosti obecného úradu v obci Krásna Ves</v>
      </c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163"/>
      <c r="R100" s="219"/>
    </row>
    <row r="101" spans="2:63" s="1" customFormat="1" ht="36.950000000000003" customHeight="1">
      <c r="B101" s="218"/>
      <c r="C101" s="65" t="s">
        <v>98</v>
      </c>
      <c r="D101" s="163"/>
      <c r="E101" s="163"/>
      <c r="F101" s="345" t="str">
        <f>F7</f>
        <v>04 - Vykurovanie</v>
      </c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163"/>
      <c r="R101" s="219"/>
    </row>
    <row r="102" spans="2:63" s="1" customFormat="1" ht="6.95" customHeight="1">
      <c r="B102" s="218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219"/>
    </row>
    <row r="103" spans="2:63" s="1" customFormat="1" ht="18" customHeight="1">
      <c r="B103" s="218"/>
      <c r="C103" s="162" t="s">
        <v>18</v>
      </c>
      <c r="D103" s="163"/>
      <c r="E103" s="163"/>
      <c r="F103" s="156" t="str">
        <f>F9</f>
        <v>Krásna Ves, parcela č. 155</v>
      </c>
      <c r="G103" s="163"/>
      <c r="H103" s="163"/>
      <c r="I103" s="163"/>
      <c r="J103" s="163"/>
      <c r="K103" s="162" t="s">
        <v>20</v>
      </c>
      <c r="L103" s="163"/>
      <c r="M103" s="367">
        <f>IF(O9="","",O9)</f>
        <v>44132</v>
      </c>
      <c r="N103" s="367"/>
      <c r="O103" s="367"/>
      <c r="P103" s="367"/>
      <c r="Q103" s="163"/>
      <c r="R103" s="219"/>
    </row>
    <row r="104" spans="2:63" s="1" customFormat="1" ht="6.95" customHeight="1">
      <c r="B104" s="218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219"/>
    </row>
    <row r="105" spans="2:63" s="1" customFormat="1" ht="15">
      <c r="B105" s="218"/>
      <c r="C105" s="162" t="s">
        <v>21</v>
      </c>
      <c r="D105" s="163"/>
      <c r="E105" s="163"/>
      <c r="F105" s="156" t="str">
        <f>E12</f>
        <v>Obec Krásna Ves</v>
      </c>
      <c r="G105" s="163"/>
      <c r="H105" s="163"/>
      <c r="I105" s="163"/>
      <c r="J105" s="163"/>
      <c r="K105" s="162" t="s">
        <v>27</v>
      </c>
      <c r="L105" s="163"/>
      <c r="M105" s="327" t="str">
        <f>E18</f>
        <v xml:space="preserve">FK Real s.r.o. </v>
      </c>
      <c r="N105" s="327"/>
      <c r="O105" s="327"/>
      <c r="P105" s="327"/>
      <c r="Q105" s="327"/>
      <c r="R105" s="219"/>
    </row>
    <row r="106" spans="2:63" s="1" customFormat="1" ht="14.45" customHeight="1">
      <c r="B106" s="218"/>
      <c r="C106" s="162" t="s">
        <v>25</v>
      </c>
      <c r="D106" s="163"/>
      <c r="E106" s="163"/>
      <c r="F106" s="156" t="str">
        <f>IF(E15="","",E15)</f>
        <v xml:space="preserve"> </v>
      </c>
      <c r="G106" s="163"/>
      <c r="H106" s="163"/>
      <c r="I106" s="163"/>
      <c r="J106" s="163"/>
      <c r="K106" s="162" t="s">
        <v>32</v>
      </c>
      <c r="L106" s="163"/>
      <c r="M106" s="327" t="str">
        <f>E21</f>
        <v xml:space="preserve"> </v>
      </c>
      <c r="N106" s="327"/>
      <c r="O106" s="327"/>
      <c r="P106" s="327"/>
      <c r="Q106" s="327"/>
      <c r="R106" s="219"/>
    </row>
    <row r="107" spans="2:63" s="1" customFormat="1" ht="10.35" customHeight="1">
      <c r="B107" s="218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219"/>
    </row>
    <row r="108" spans="2:63" s="8" customFormat="1" ht="29.25" customHeight="1">
      <c r="B108" s="220"/>
      <c r="C108" s="120" t="s">
        <v>122</v>
      </c>
      <c r="D108" s="166" t="s">
        <v>123</v>
      </c>
      <c r="E108" s="166" t="s">
        <v>55</v>
      </c>
      <c r="F108" s="380" t="s">
        <v>124</v>
      </c>
      <c r="G108" s="380"/>
      <c r="H108" s="380"/>
      <c r="I108" s="380"/>
      <c r="J108" s="166" t="s">
        <v>125</v>
      </c>
      <c r="K108" s="166" t="s">
        <v>126</v>
      </c>
      <c r="L108" s="380" t="s">
        <v>127</v>
      </c>
      <c r="M108" s="380"/>
      <c r="N108" s="380" t="s">
        <v>104</v>
      </c>
      <c r="O108" s="380"/>
      <c r="P108" s="380"/>
      <c r="Q108" s="381"/>
      <c r="R108" s="221"/>
      <c r="T108" s="72" t="s">
        <v>128</v>
      </c>
      <c r="U108" s="73" t="s">
        <v>37</v>
      </c>
      <c r="V108" s="73" t="s">
        <v>129</v>
      </c>
      <c r="W108" s="73" t="s">
        <v>130</v>
      </c>
      <c r="X108" s="73" t="s">
        <v>131</v>
      </c>
      <c r="Y108" s="73" t="s">
        <v>132</v>
      </c>
      <c r="Z108" s="73" t="s">
        <v>133</v>
      </c>
      <c r="AA108" s="74" t="s">
        <v>134</v>
      </c>
    </row>
    <row r="109" spans="2:63" s="1" customFormat="1" ht="29.25" customHeight="1">
      <c r="B109" s="218"/>
      <c r="C109" s="76" t="s">
        <v>100</v>
      </c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385"/>
      <c r="O109" s="386"/>
      <c r="P109" s="386"/>
      <c r="Q109" s="386"/>
      <c r="R109" s="219"/>
      <c r="T109" s="75"/>
      <c r="U109" s="47"/>
      <c r="V109" s="47"/>
      <c r="W109" s="123" t="e">
        <f>W110+W296</f>
        <v>#REF!</v>
      </c>
      <c r="X109" s="47"/>
      <c r="Y109" s="123" t="e">
        <f>Y110+Y296</f>
        <v>#REF!</v>
      </c>
      <c r="Z109" s="47"/>
      <c r="AA109" s="124" t="e">
        <f>AA110+AA296</f>
        <v>#REF!</v>
      </c>
      <c r="AT109" s="18" t="s">
        <v>72</v>
      </c>
      <c r="AU109" s="18" t="s">
        <v>106</v>
      </c>
      <c r="BK109" s="125" t="e">
        <f>BK110+BK296</f>
        <v>#REF!</v>
      </c>
    </row>
    <row r="110" spans="2:63" s="9" customFormat="1" ht="37.35" customHeight="1">
      <c r="B110" s="222"/>
      <c r="C110" s="198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388"/>
      <c r="O110" s="388"/>
      <c r="P110" s="388"/>
      <c r="Q110" s="388"/>
      <c r="R110" s="223"/>
      <c r="T110" s="130"/>
      <c r="U110" s="127"/>
      <c r="V110" s="127"/>
      <c r="W110" s="131" t="e">
        <f>W273+W276+W294</f>
        <v>#REF!</v>
      </c>
      <c r="X110" s="127"/>
      <c r="Y110" s="131" t="e">
        <f>Y273+Y276+Y294</f>
        <v>#REF!</v>
      </c>
      <c r="Z110" s="127"/>
      <c r="AA110" s="132" t="e">
        <f>AA273+AA276+AA294</f>
        <v>#REF!</v>
      </c>
      <c r="AR110" s="133" t="s">
        <v>80</v>
      </c>
      <c r="AT110" s="134" t="s">
        <v>72</v>
      </c>
      <c r="AU110" s="134" t="s">
        <v>73</v>
      </c>
      <c r="AY110" s="133" t="s">
        <v>135</v>
      </c>
      <c r="BK110" s="135" t="e">
        <f>BK273+BK276+BK294</f>
        <v>#REF!</v>
      </c>
    </row>
    <row r="111" spans="2:63" s="188" customFormat="1" ht="14.25" customHeight="1">
      <c r="B111" s="224"/>
      <c r="C111" s="199"/>
      <c r="D111" s="200"/>
      <c r="E111" s="201" t="s">
        <v>876</v>
      </c>
      <c r="F111" s="212" t="s">
        <v>877</v>
      </c>
      <c r="G111" s="200"/>
      <c r="H111" s="200"/>
      <c r="I111" s="200"/>
      <c r="J111" s="201"/>
      <c r="K111" s="202"/>
      <c r="L111" s="202"/>
      <c r="M111" s="200"/>
      <c r="N111" s="202"/>
      <c r="O111" s="200"/>
      <c r="P111" s="202"/>
      <c r="Q111" s="200"/>
      <c r="R111" s="225"/>
    </row>
    <row r="112" spans="2:63" s="188" customFormat="1" ht="21" customHeight="1">
      <c r="B112" s="224"/>
      <c r="C112" s="203"/>
      <c r="D112" s="200"/>
      <c r="E112" s="204" t="s">
        <v>878</v>
      </c>
      <c r="F112" s="213" t="s">
        <v>879</v>
      </c>
      <c r="G112" s="200"/>
      <c r="H112" s="200"/>
      <c r="I112" s="200"/>
      <c r="J112" s="204"/>
      <c r="K112" s="205"/>
      <c r="L112" s="205"/>
      <c r="M112" s="200"/>
      <c r="N112" s="205"/>
      <c r="O112" s="200"/>
      <c r="P112" s="205"/>
      <c r="Q112" s="200"/>
      <c r="R112" s="225"/>
    </row>
    <row r="113" spans="2:32" s="188" customFormat="1" ht="12.75" customHeight="1">
      <c r="B113" s="224"/>
      <c r="C113" s="206">
        <v>1</v>
      </c>
      <c r="D113" s="200"/>
      <c r="E113" s="207" t="s">
        <v>880</v>
      </c>
      <c r="F113" s="207" t="s">
        <v>881</v>
      </c>
      <c r="G113" s="200"/>
      <c r="H113" s="200"/>
      <c r="I113" s="200"/>
      <c r="J113" s="207" t="s">
        <v>304</v>
      </c>
      <c r="K113" s="208">
        <v>367</v>
      </c>
      <c r="L113" s="208"/>
      <c r="M113" s="200"/>
      <c r="N113" s="208"/>
      <c r="O113" s="200"/>
      <c r="P113" s="208"/>
      <c r="Q113" s="200"/>
      <c r="R113" s="225"/>
      <c r="AE113" s="208">
        <v>2.0099999999999998</v>
      </c>
      <c r="AF113" s="188">
        <v>1.1415999999999999</v>
      </c>
    </row>
    <row r="114" spans="2:32" s="188" customFormat="1" ht="12.75" customHeight="1">
      <c r="B114" s="224"/>
      <c r="C114" s="206">
        <v>2</v>
      </c>
      <c r="D114" s="200"/>
      <c r="E114" s="207" t="s">
        <v>882</v>
      </c>
      <c r="F114" s="207" t="s">
        <v>883</v>
      </c>
      <c r="G114" s="200"/>
      <c r="H114" s="200"/>
      <c r="I114" s="200"/>
      <c r="J114" s="207" t="s">
        <v>304</v>
      </c>
      <c r="K114" s="208">
        <v>13</v>
      </c>
      <c r="L114" s="208"/>
      <c r="M114" s="200"/>
      <c r="N114" s="208"/>
      <c r="O114" s="200"/>
      <c r="P114" s="208"/>
      <c r="Q114" s="200"/>
      <c r="R114" s="225"/>
      <c r="AE114" s="208">
        <v>2.1469999999999998</v>
      </c>
      <c r="AF114" s="188">
        <v>1.1415999999999999</v>
      </c>
    </row>
    <row r="115" spans="2:32" s="188" customFormat="1" ht="12.75" customHeight="1">
      <c r="B115" s="224"/>
      <c r="C115" s="206">
        <v>3</v>
      </c>
      <c r="D115" s="200"/>
      <c r="E115" s="207" t="s">
        <v>884</v>
      </c>
      <c r="F115" s="207" t="s">
        <v>885</v>
      </c>
      <c r="G115" s="200"/>
      <c r="H115" s="200"/>
      <c r="I115" s="200"/>
      <c r="J115" s="207" t="s">
        <v>304</v>
      </c>
      <c r="K115" s="208">
        <v>36</v>
      </c>
      <c r="L115" s="208"/>
      <c r="M115" s="200"/>
      <c r="N115" s="208"/>
      <c r="O115" s="200"/>
      <c r="P115" s="208"/>
      <c r="Q115" s="200"/>
      <c r="R115" s="225"/>
      <c r="AE115" s="208">
        <v>2.3839999999999999</v>
      </c>
      <c r="AF115" s="188">
        <v>1.1415999999999999</v>
      </c>
    </row>
    <row r="116" spans="2:32" s="188" customFormat="1" ht="24" customHeight="1">
      <c r="B116" s="224"/>
      <c r="C116" s="209">
        <v>4</v>
      </c>
      <c r="D116" s="200"/>
      <c r="E116" s="210" t="s">
        <v>886</v>
      </c>
      <c r="F116" s="210" t="s">
        <v>887</v>
      </c>
      <c r="G116" s="200"/>
      <c r="H116" s="200"/>
      <c r="I116" s="200"/>
      <c r="J116" s="210" t="s">
        <v>304</v>
      </c>
      <c r="K116" s="211">
        <v>91</v>
      </c>
      <c r="L116" s="208"/>
      <c r="M116" s="200"/>
      <c r="N116" s="211"/>
      <c r="O116" s="200"/>
      <c r="P116" s="208"/>
      <c r="Q116" s="200"/>
      <c r="R116" s="225"/>
      <c r="AE116" s="211">
        <v>0.23400000000000001</v>
      </c>
      <c r="AF116" s="188">
        <v>1.1415999999999999</v>
      </c>
    </row>
    <row r="117" spans="2:32" s="188" customFormat="1" ht="24" customHeight="1">
      <c r="B117" s="224"/>
      <c r="C117" s="209">
        <v>5</v>
      </c>
      <c r="D117" s="200"/>
      <c r="E117" s="210" t="s">
        <v>888</v>
      </c>
      <c r="F117" s="210" t="s">
        <v>889</v>
      </c>
      <c r="G117" s="200"/>
      <c r="H117" s="200"/>
      <c r="I117" s="200"/>
      <c r="J117" s="210" t="s">
        <v>304</v>
      </c>
      <c r="K117" s="211">
        <v>276</v>
      </c>
      <c r="L117" s="208"/>
      <c r="M117" s="200"/>
      <c r="N117" s="211"/>
      <c r="O117" s="200"/>
      <c r="P117" s="208"/>
      <c r="Q117" s="200"/>
      <c r="R117" s="225"/>
      <c r="AE117" s="211">
        <v>0.437</v>
      </c>
      <c r="AF117" s="188">
        <v>1.1415999999999999</v>
      </c>
    </row>
    <row r="118" spans="2:32" s="188" customFormat="1" ht="24" customHeight="1">
      <c r="B118" s="224"/>
      <c r="C118" s="209">
        <v>6</v>
      </c>
      <c r="D118" s="200"/>
      <c r="E118" s="210" t="s">
        <v>890</v>
      </c>
      <c r="F118" s="210" t="s">
        <v>891</v>
      </c>
      <c r="G118" s="200"/>
      <c r="H118" s="200"/>
      <c r="I118" s="200"/>
      <c r="J118" s="210" t="s">
        <v>304</v>
      </c>
      <c r="K118" s="211">
        <v>13</v>
      </c>
      <c r="L118" s="208"/>
      <c r="M118" s="200"/>
      <c r="N118" s="211"/>
      <c r="O118" s="200"/>
      <c r="P118" s="208"/>
      <c r="Q118" s="200"/>
      <c r="R118" s="225"/>
      <c r="AE118" s="211">
        <v>0.63800000000000001</v>
      </c>
      <c r="AF118" s="188">
        <v>1.1415999999999999</v>
      </c>
    </row>
    <row r="119" spans="2:32" s="188" customFormat="1" ht="24" customHeight="1">
      <c r="B119" s="224"/>
      <c r="C119" s="209">
        <v>7</v>
      </c>
      <c r="D119" s="200"/>
      <c r="E119" s="210" t="s">
        <v>892</v>
      </c>
      <c r="F119" s="210" t="s">
        <v>893</v>
      </c>
      <c r="G119" s="200"/>
      <c r="H119" s="200"/>
      <c r="I119" s="200"/>
      <c r="J119" s="210" t="s">
        <v>304</v>
      </c>
      <c r="K119" s="211">
        <v>36</v>
      </c>
      <c r="L119" s="208"/>
      <c r="M119" s="200"/>
      <c r="N119" s="211"/>
      <c r="O119" s="200"/>
      <c r="P119" s="208"/>
      <c r="Q119" s="200"/>
      <c r="R119" s="225"/>
      <c r="AE119" s="211">
        <v>4.4450000000000003</v>
      </c>
      <c r="AF119" s="188">
        <v>1.1415999999999999</v>
      </c>
    </row>
    <row r="120" spans="2:32" s="188" customFormat="1" ht="24" customHeight="1">
      <c r="B120" s="224"/>
      <c r="C120" s="209">
        <v>8</v>
      </c>
      <c r="D120" s="200"/>
      <c r="E120" s="210" t="s">
        <v>894</v>
      </c>
      <c r="F120" s="210" t="s">
        <v>895</v>
      </c>
      <c r="G120" s="200"/>
      <c r="H120" s="200"/>
      <c r="I120" s="200"/>
      <c r="J120" s="210" t="s">
        <v>196</v>
      </c>
      <c r="K120" s="211">
        <v>8</v>
      </c>
      <c r="L120" s="208"/>
      <c r="M120" s="200"/>
      <c r="N120" s="211"/>
      <c r="O120" s="200"/>
      <c r="P120" s="208"/>
      <c r="Q120" s="200"/>
      <c r="R120" s="225"/>
      <c r="AE120" s="211">
        <v>14.13</v>
      </c>
      <c r="AF120" s="188">
        <v>1.1415999999999999</v>
      </c>
    </row>
    <row r="121" spans="2:32" s="188" customFormat="1" ht="12.75" customHeight="1">
      <c r="B121" s="224"/>
      <c r="C121" s="209">
        <v>9</v>
      </c>
      <c r="D121" s="200"/>
      <c r="E121" s="210" t="s">
        <v>896</v>
      </c>
      <c r="F121" s="210" t="s">
        <v>897</v>
      </c>
      <c r="G121" s="200"/>
      <c r="H121" s="200"/>
      <c r="I121" s="200"/>
      <c r="J121" s="210" t="s">
        <v>196</v>
      </c>
      <c r="K121" s="211">
        <v>1</v>
      </c>
      <c r="L121" s="208"/>
      <c r="M121" s="200"/>
      <c r="N121" s="211"/>
      <c r="O121" s="200"/>
      <c r="P121" s="208"/>
      <c r="Q121" s="200"/>
      <c r="R121" s="225"/>
      <c r="AE121" s="211">
        <v>19.5</v>
      </c>
      <c r="AF121" s="188">
        <v>1.1415999999999999</v>
      </c>
    </row>
    <row r="122" spans="2:32" s="188" customFormat="1" ht="24" customHeight="1">
      <c r="B122" s="224"/>
      <c r="C122" s="206">
        <v>10</v>
      </c>
      <c r="D122" s="200"/>
      <c r="E122" s="207" t="s">
        <v>285</v>
      </c>
      <c r="F122" s="207" t="s">
        <v>898</v>
      </c>
      <c r="G122" s="200"/>
      <c r="H122" s="200"/>
      <c r="I122" s="200"/>
      <c r="J122" s="207" t="s">
        <v>266</v>
      </c>
      <c r="K122" s="208"/>
      <c r="L122" s="208"/>
      <c r="M122" s="200"/>
      <c r="N122" s="208"/>
      <c r="O122" s="200"/>
      <c r="P122" s="208"/>
      <c r="Q122" s="200"/>
      <c r="R122" s="225"/>
      <c r="AE122" s="208">
        <v>1.4</v>
      </c>
      <c r="AF122" s="188">
        <v>1.1415999999999999</v>
      </c>
    </row>
    <row r="123" spans="2:32" s="188" customFormat="1" ht="21" customHeight="1">
      <c r="B123" s="224"/>
      <c r="C123" s="203"/>
      <c r="D123" s="200"/>
      <c r="E123" s="204" t="s">
        <v>899</v>
      </c>
      <c r="F123" s="204" t="s">
        <v>900</v>
      </c>
      <c r="G123" s="200"/>
      <c r="H123" s="200"/>
      <c r="I123" s="200"/>
      <c r="J123" s="204"/>
      <c r="K123" s="205"/>
      <c r="L123" s="205"/>
      <c r="M123" s="200"/>
      <c r="N123" s="205"/>
      <c r="O123" s="200"/>
      <c r="P123" s="205"/>
      <c r="Q123" s="200"/>
      <c r="R123" s="225"/>
      <c r="AE123" s="205"/>
      <c r="AF123" s="188">
        <v>1.1415999999999999</v>
      </c>
    </row>
    <row r="124" spans="2:32" s="188" customFormat="1" ht="24" customHeight="1">
      <c r="B124" s="224"/>
      <c r="C124" s="206">
        <v>11</v>
      </c>
      <c r="D124" s="200"/>
      <c r="E124" s="207" t="s">
        <v>901</v>
      </c>
      <c r="F124" s="207" t="s">
        <v>902</v>
      </c>
      <c r="G124" s="200"/>
      <c r="H124" s="200"/>
      <c r="I124" s="200"/>
      <c r="J124" s="207" t="s">
        <v>903</v>
      </c>
      <c r="K124" s="208">
        <v>1</v>
      </c>
      <c r="L124" s="208"/>
      <c r="M124" s="200"/>
      <c r="N124" s="208"/>
      <c r="O124" s="200"/>
      <c r="P124" s="208"/>
      <c r="Q124" s="200"/>
      <c r="R124" s="225"/>
      <c r="AE124" s="208">
        <v>116.19799999999999</v>
      </c>
      <c r="AF124" s="188">
        <v>1.1415999999999999</v>
      </c>
    </row>
    <row r="125" spans="2:32" s="188" customFormat="1" ht="12.75" customHeight="1">
      <c r="B125" s="224"/>
      <c r="C125" s="206">
        <v>12</v>
      </c>
      <c r="D125" s="200"/>
      <c r="E125" s="207" t="s">
        <v>904</v>
      </c>
      <c r="F125" s="207" t="s">
        <v>905</v>
      </c>
      <c r="G125" s="200"/>
      <c r="H125" s="200"/>
      <c r="I125" s="200"/>
      <c r="J125" s="207" t="s">
        <v>304</v>
      </c>
      <c r="K125" s="208">
        <v>4</v>
      </c>
      <c r="L125" s="208"/>
      <c r="M125" s="200"/>
      <c r="N125" s="208"/>
      <c r="O125" s="200"/>
      <c r="P125" s="208"/>
      <c r="Q125" s="200"/>
      <c r="R125" s="225"/>
      <c r="AE125" s="208">
        <v>2.6869999999999998</v>
      </c>
      <c r="AF125" s="188">
        <v>1.1415999999999999</v>
      </c>
    </row>
    <row r="126" spans="2:32" s="188" customFormat="1" ht="12.75" customHeight="1">
      <c r="B126" s="224"/>
      <c r="C126" s="206">
        <v>13</v>
      </c>
      <c r="D126" s="200"/>
      <c r="E126" s="207" t="s">
        <v>906</v>
      </c>
      <c r="F126" s="207" t="s">
        <v>907</v>
      </c>
      <c r="G126" s="200"/>
      <c r="H126" s="200"/>
      <c r="I126" s="200"/>
      <c r="J126" s="207" t="s">
        <v>908</v>
      </c>
      <c r="K126" s="208">
        <v>1</v>
      </c>
      <c r="L126" s="208"/>
      <c r="M126" s="200"/>
      <c r="N126" s="208"/>
      <c r="O126" s="200"/>
      <c r="P126" s="208"/>
      <c r="Q126" s="200"/>
      <c r="R126" s="225"/>
      <c r="AE126" s="208">
        <v>120</v>
      </c>
      <c r="AF126" s="188">
        <v>1.1415999999999999</v>
      </c>
    </row>
    <row r="127" spans="2:32" s="188" customFormat="1" ht="24" customHeight="1">
      <c r="B127" s="224"/>
      <c r="C127" s="209">
        <v>14</v>
      </c>
      <c r="D127" s="200"/>
      <c r="E127" s="210" t="s">
        <v>909</v>
      </c>
      <c r="F127" s="210" t="s">
        <v>910</v>
      </c>
      <c r="G127" s="200"/>
      <c r="H127" s="200"/>
      <c r="I127" s="200"/>
      <c r="J127" s="210" t="s">
        <v>908</v>
      </c>
      <c r="K127" s="211">
        <v>1</v>
      </c>
      <c r="L127" s="208"/>
      <c r="M127" s="200"/>
      <c r="N127" s="211"/>
      <c r="O127" s="200"/>
      <c r="P127" s="208"/>
      <c r="Q127" s="200"/>
      <c r="R127" s="225"/>
      <c r="AE127" s="211">
        <v>3259</v>
      </c>
      <c r="AF127" s="188">
        <v>1.1415999999999999</v>
      </c>
    </row>
    <row r="128" spans="2:32" s="188" customFormat="1" ht="12.75" customHeight="1">
      <c r="B128" s="224"/>
      <c r="C128" s="209">
        <v>15</v>
      </c>
      <c r="D128" s="200"/>
      <c r="E128" s="210" t="s">
        <v>911</v>
      </c>
      <c r="F128" s="210" t="s">
        <v>912</v>
      </c>
      <c r="G128" s="200"/>
      <c r="H128" s="200"/>
      <c r="I128" s="200"/>
      <c r="J128" s="210" t="s">
        <v>196</v>
      </c>
      <c r="K128" s="211">
        <v>1</v>
      </c>
      <c r="L128" s="208"/>
      <c r="M128" s="200"/>
      <c r="N128" s="211"/>
      <c r="O128" s="200"/>
      <c r="P128" s="208"/>
      <c r="Q128" s="200"/>
      <c r="R128" s="225"/>
      <c r="AE128" s="211">
        <v>550</v>
      </c>
      <c r="AF128" s="188">
        <v>1.1415999999999999</v>
      </c>
    </row>
    <row r="129" spans="2:32" s="188" customFormat="1" ht="12.75" customHeight="1">
      <c r="B129" s="224"/>
      <c r="C129" s="209">
        <v>16</v>
      </c>
      <c r="D129" s="200"/>
      <c r="E129" s="210" t="s">
        <v>913</v>
      </c>
      <c r="F129" s="210" t="s">
        <v>914</v>
      </c>
      <c r="G129" s="200"/>
      <c r="H129" s="200"/>
      <c r="I129" s="200"/>
      <c r="J129" s="210" t="s">
        <v>908</v>
      </c>
      <c r="K129" s="211">
        <v>3</v>
      </c>
      <c r="L129" s="208"/>
      <c r="M129" s="200"/>
      <c r="N129" s="211"/>
      <c r="O129" s="200"/>
      <c r="P129" s="208"/>
      <c r="Q129" s="200"/>
      <c r="R129" s="225"/>
      <c r="AE129" s="211">
        <v>193</v>
      </c>
      <c r="AF129" s="188">
        <v>1.1415999999999999</v>
      </c>
    </row>
    <row r="130" spans="2:32" s="188" customFormat="1" ht="12.75" customHeight="1">
      <c r="B130" s="224"/>
      <c r="C130" s="209">
        <v>17</v>
      </c>
      <c r="D130" s="200"/>
      <c r="E130" s="210" t="s">
        <v>915</v>
      </c>
      <c r="F130" s="210" t="s">
        <v>916</v>
      </c>
      <c r="G130" s="200"/>
      <c r="H130" s="200"/>
      <c r="I130" s="200"/>
      <c r="J130" s="210" t="s">
        <v>908</v>
      </c>
      <c r="K130" s="211">
        <v>1</v>
      </c>
      <c r="L130" s="208"/>
      <c r="M130" s="200"/>
      <c r="N130" s="211"/>
      <c r="O130" s="200"/>
      <c r="P130" s="208"/>
      <c r="Q130" s="200"/>
      <c r="R130" s="225"/>
      <c r="AE130" s="211">
        <v>66</v>
      </c>
      <c r="AF130" s="188">
        <v>1.1415999999999999</v>
      </c>
    </row>
    <row r="131" spans="2:32" s="188" customFormat="1" ht="24" customHeight="1">
      <c r="B131" s="224"/>
      <c r="C131" s="209">
        <v>18</v>
      </c>
      <c r="D131" s="200"/>
      <c r="E131" s="210" t="s">
        <v>917</v>
      </c>
      <c r="F131" s="210" t="s">
        <v>918</v>
      </c>
      <c r="G131" s="200"/>
      <c r="H131" s="200"/>
      <c r="I131" s="200"/>
      <c r="J131" s="210" t="s">
        <v>908</v>
      </c>
      <c r="K131" s="211">
        <v>1</v>
      </c>
      <c r="L131" s="208"/>
      <c r="M131" s="200"/>
      <c r="N131" s="211"/>
      <c r="O131" s="200"/>
      <c r="P131" s="208"/>
      <c r="Q131" s="200"/>
      <c r="R131" s="225"/>
      <c r="AE131" s="211">
        <v>759</v>
      </c>
      <c r="AF131" s="188">
        <v>1.1415999999999999</v>
      </c>
    </row>
    <row r="132" spans="2:32" s="188" customFormat="1" ht="24" customHeight="1">
      <c r="B132" s="224"/>
      <c r="C132" s="209">
        <v>19</v>
      </c>
      <c r="D132" s="200"/>
      <c r="E132" s="210" t="s">
        <v>919</v>
      </c>
      <c r="F132" s="210" t="s">
        <v>920</v>
      </c>
      <c r="G132" s="200"/>
      <c r="H132" s="200"/>
      <c r="I132" s="200"/>
      <c r="J132" s="210" t="s">
        <v>196</v>
      </c>
      <c r="K132" s="211">
        <v>1</v>
      </c>
      <c r="L132" s="208"/>
      <c r="M132" s="200"/>
      <c r="N132" s="211"/>
      <c r="O132" s="200"/>
      <c r="P132" s="208"/>
      <c r="Q132" s="200"/>
      <c r="R132" s="225"/>
      <c r="AE132" s="211">
        <v>105</v>
      </c>
      <c r="AF132" s="188">
        <v>1.1415999999999999</v>
      </c>
    </row>
    <row r="133" spans="2:32" s="188" customFormat="1" ht="24" customHeight="1">
      <c r="B133" s="224"/>
      <c r="C133" s="209">
        <v>20</v>
      </c>
      <c r="D133" s="200"/>
      <c r="E133" s="210" t="s">
        <v>921</v>
      </c>
      <c r="F133" s="210" t="s">
        <v>922</v>
      </c>
      <c r="G133" s="200"/>
      <c r="H133" s="200"/>
      <c r="I133" s="200"/>
      <c r="J133" s="210" t="s">
        <v>196</v>
      </c>
      <c r="K133" s="211">
        <v>6</v>
      </c>
      <c r="L133" s="208"/>
      <c r="M133" s="200"/>
      <c r="N133" s="211"/>
      <c r="O133" s="200"/>
      <c r="P133" s="208"/>
      <c r="Q133" s="200"/>
      <c r="R133" s="225"/>
      <c r="AE133" s="211">
        <v>34</v>
      </c>
      <c r="AF133" s="188">
        <v>1.1415999999999999</v>
      </c>
    </row>
    <row r="134" spans="2:32" s="188" customFormat="1" ht="24" customHeight="1">
      <c r="B134" s="224"/>
      <c r="C134" s="209">
        <v>21</v>
      </c>
      <c r="D134" s="200"/>
      <c r="E134" s="210" t="s">
        <v>923</v>
      </c>
      <c r="F134" s="210" t="s">
        <v>924</v>
      </c>
      <c r="G134" s="200"/>
      <c r="H134" s="200"/>
      <c r="I134" s="200"/>
      <c r="J134" s="210" t="s">
        <v>196</v>
      </c>
      <c r="K134" s="211">
        <v>1</v>
      </c>
      <c r="L134" s="208"/>
      <c r="M134" s="200"/>
      <c r="N134" s="211"/>
      <c r="O134" s="200"/>
      <c r="P134" s="208"/>
      <c r="Q134" s="200"/>
      <c r="R134" s="225"/>
      <c r="AE134" s="211">
        <v>53</v>
      </c>
      <c r="AF134" s="188">
        <v>1.1415999999999999</v>
      </c>
    </row>
    <row r="135" spans="2:32" s="188" customFormat="1" ht="12.75" customHeight="1">
      <c r="B135" s="224"/>
      <c r="C135" s="209">
        <v>22</v>
      </c>
      <c r="D135" s="200"/>
      <c r="E135" s="210" t="s">
        <v>925</v>
      </c>
      <c r="F135" s="210" t="s">
        <v>926</v>
      </c>
      <c r="G135" s="200"/>
      <c r="H135" s="200"/>
      <c r="I135" s="200"/>
      <c r="J135" s="210" t="s">
        <v>196</v>
      </c>
      <c r="K135" s="211">
        <v>4</v>
      </c>
      <c r="L135" s="208"/>
      <c r="M135" s="200"/>
      <c r="N135" s="211"/>
      <c r="O135" s="200"/>
      <c r="P135" s="208"/>
      <c r="Q135" s="200"/>
      <c r="R135" s="225"/>
      <c r="AE135" s="211">
        <v>6.7</v>
      </c>
      <c r="AF135" s="188">
        <v>1.1415999999999999</v>
      </c>
    </row>
    <row r="136" spans="2:32" s="188" customFormat="1" ht="12.75" customHeight="1">
      <c r="B136" s="224"/>
      <c r="C136" s="209">
        <v>23</v>
      </c>
      <c r="D136" s="200"/>
      <c r="E136" s="210" t="s">
        <v>927</v>
      </c>
      <c r="F136" s="210" t="s">
        <v>928</v>
      </c>
      <c r="G136" s="200"/>
      <c r="H136" s="200"/>
      <c r="I136" s="200"/>
      <c r="J136" s="210" t="s">
        <v>196</v>
      </c>
      <c r="K136" s="211">
        <v>2</v>
      </c>
      <c r="L136" s="208"/>
      <c r="M136" s="200"/>
      <c r="N136" s="211"/>
      <c r="O136" s="200"/>
      <c r="P136" s="208"/>
      <c r="Q136" s="200"/>
      <c r="R136" s="225"/>
      <c r="AE136" s="211">
        <v>144</v>
      </c>
      <c r="AF136" s="188">
        <v>1.1415999999999999</v>
      </c>
    </row>
    <row r="137" spans="2:32" s="188" customFormat="1" ht="12.75" customHeight="1">
      <c r="B137" s="224"/>
      <c r="C137" s="209">
        <v>24</v>
      </c>
      <c r="D137" s="200"/>
      <c r="E137" s="210" t="s">
        <v>929</v>
      </c>
      <c r="F137" s="210" t="s">
        <v>930</v>
      </c>
      <c r="G137" s="200"/>
      <c r="H137" s="200"/>
      <c r="I137" s="200"/>
      <c r="J137" s="210" t="s">
        <v>196</v>
      </c>
      <c r="K137" s="211">
        <v>1</v>
      </c>
      <c r="L137" s="208"/>
      <c r="M137" s="200"/>
      <c r="N137" s="211"/>
      <c r="O137" s="200"/>
      <c r="P137" s="208"/>
      <c r="Q137" s="200"/>
      <c r="R137" s="225"/>
      <c r="AE137" s="211">
        <v>30</v>
      </c>
      <c r="AF137" s="188">
        <v>1.1415999999999999</v>
      </c>
    </row>
    <row r="138" spans="2:32" s="188" customFormat="1" ht="12.75" customHeight="1">
      <c r="B138" s="224"/>
      <c r="C138" s="209">
        <v>25</v>
      </c>
      <c r="D138" s="200"/>
      <c r="E138" s="210" t="s">
        <v>931</v>
      </c>
      <c r="F138" s="210" t="s">
        <v>932</v>
      </c>
      <c r="G138" s="200"/>
      <c r="H138" s="200"/>
      <c r="I138" s="200"/>
      <c r="J138" s="210" t="s">
        <v>908</v>
      </c>
      <c r="K138" s="211">
        <v>1</v>
      </c>
      <c r="L138" s="208"/>
      <c r="M138" s="200"/>
      <c r="N138" s="211"/>
      <c r="O138" s="200"/>
      <c r="P138" s="208"/>
      <c r="Q138" s="200"/>
      <c r="R138" s="225"/>
      <c r="AE138" s="211">
        <v>6.4</v>
      </c>
      <c r="AF138" s="188">
        <v>1.1415999999999999</v>
      </c>
    </row>
    <row r="139" spans="2:32" s="188" customFormat="1" ht="12.75" customHeight="1">
      <c r="B139" s="224"/>
      <c r="C139" s="209">
        <v>26</v>
      </c>
      <c r="D139" s="200"/>
      <c r="E139" s="210" t="s">
        <v>933</v>
      </c>
      <c r="F139" s="210" t="s">
        <v>934</v>
      </c>
      <c r="G139" s="200"/>
      <c r="H139" s="200"/>
      <c r="I139" s="200"/>
      <c r="J139" s="210" t="s">
        <v>908</v>
      </c>
      <c r="K139" s="211">
        <v>1</v>
      </c>
      <c r="L139" s="208"/>
      <c r="M139" s="200"/>
      <c r="N139" s="211"/>
      <c r="O139" s="200"/>
      <c r="P139" s="208"/>
      <c r="Q139" s="200"/>
      <c r="R139" s="225"/>
      <c r="AE139" s="211">
        <v>217</v>
      </c>
      <c r="AF139" s="188">
        <v>1.1415999999999999</v>
      </c>
    </row>
    <row r="140" spans="2:32" s="188" customFormat="1" ht="12.75" customHeight="1">
      <c r="B140" s="224"/>
      <c r="C140" s="209">
        <v>27</v>
      </c>
      <c r="D140" s="200"/>
      <c r="E140" s="210" t="s">
        <v>935</v>
      </c>
      <c r="F140" s="210" t="s">
        <v>936</v>
      </c>
      <c r="G140" s="200"/>
      <c r="H140" s="200"/>
      <c r="I140" s="200"/>
      <c r="J140" s="210" t="s">
        <v>908</v>
      </c>
      <c r="K140" s="211">
        <v>1</v>
      </c>
      <c r="L140" s="208"/>
      <c r="M140" s="200"/>
      <c r="N140" s="211"/>
      <c r="O140" s="200"/>
      <c r="P140" s="208"/>
      <c r="Q140" s="200"/>
      <c r="R140" s="225"/>
      <c r="AE140" s="211">
        <v>57</v>
      </c>
      <c r="AF140" s="188">
        <v>1.1415999999999999</v>
      </c>
    </row>
    <row r="141" spans="2:32" s="188" customFormat="1" ht="24" customHeight="1">
      <c r="B141" s="224"/>
      <c r="C141" s="206">
        <v>28</v>
      </c>
      <c r="D141" s="200"/>
      <c r="E141" s="207" t="s">
        <v>937</v>
      </c>
      <c r="F141" s="207" t="s">
        <v>938</v>
      </c>
      <c r="G141" s="200"/>
      <c r="H141" s="200"/>
      <c r="I141" s="200"/>
      <c r="J141" s="207" t="s">
        <v>266</v>
      </c>
      <c r="K141" s="208"/>
      <c r="L141" s="208"/>
      <c r="M141" s="200"/>
      <c r="N141" s="208"/>
      <c r="O141" s="200"/>
      <c r="P141" s="208"/>
      <c r="Q141" s="200"/>
      <c r="R141" s="225"/>
      <c r="AE141" s="208">
        <v>3.75</v>
      </c>
      <c r="AF141" s="188">
        <v>1.1415999999999999</v>
      </c>
    </row>
    <row r="142" spans="2:32" s="188" customFormat="1" ht="21" customHeight="1">
      <c r="B142" s="224"/>
      <c r="C142" s="203"/>
      <c r="D142" s="200"/>
      <c r="E142" s="204" t="s">
        <v>939</v>
      </c>
      <c r="F142" s="204" t="s">
        <v>940</v>
      </c>
      <c r="G142" s="200"/>
      <c r="H142" s="200"/>
      <c r="I142" s="200"/>
      <c r="J142" s="204"/>
      <c r="K142" s="205"/>
      <c r="L142" s="205"/>
      <c r="M142" s="200"/>
      <c r="N142" s="205"/>
      <c r="O142" s="200"/>
      <c r="P142" s="205"/>
      <c r="Q142" s="200"/>
      <c r="R142" s="225"/>
      <c r="AE142" s="205"/>
      <c r="AF142" s="188">
        <v>1.1415999999999999</v>
      </c>
    </row>
    <row r="143" spans="2:32" s="188" customFormat="1" ht="12.75" customHeight="1">
      <c r="B143" s="224"/>
      <c r="C143" s="206">
        <v>29</v>
      </c>
      <c r="D143" s="200"/>
      <c r="E143" s="207" t="s">
        <v>941</v>
      </c>
      <c r="F143" s="207" t="s">
        <v>942</v>
      </c>
      <c r="G143" s="200"/>
      <c r="H143" s="200"/>
      <c r="I143" s="200"/>
      <c r="J143" s="207" t="s">
        <v>903</v>
      </c>
      <c r="K143" s="208">
        <v>12</v>
      </c>
      <c r="L143" s="208"/>
      <c r="M143" s="200"/>
      <c r="N143" s="208"/>
      <c r="O143" s="200"/>
      <c r="P143" s="208"/>
      <c r="Q143" s="200"/>
      <c r="R143" s="225"/>
      <c r="AE143" s="208">
        <v>2.117</v>
      </c>
      <c r="AF143" s="188">
        <v>1.1415999999999999</v>
      </c>
    </row>
    <row r="144" spans="2:32" s="188" customFormat="1" ht="12.75" customHeight="1">
      <c r="B144" s="224"/>
      <c r="C144" s="209">
        <v>30</v>
      </c>
      <c r="D144" s="200"/>
      <c r="E144" s="210" t="s">
        <v>943</v>
      </c>
      <c r="F144" s="210" t="s">
        <v>944</v>
      </c>
      <c r="G144" s="200"/>
      <c r="H144" s="200"/>
      <c r="I144" s="200"/>
      <c r="J144" s="210" t="s">
        <v>196</v>
      </c>
      <c r="K144" s="211">
        <v>12</v>
      </c>
      <c r="L144" s="208"/>
      <c r="M144" s="200"/>
      <c r="N144" s="211"/>
      <c r="O144" s="200"/>
      <c r="P144" s="208"/>
      <c r="Q144" s="200"/>
      <c r="R144" s="225"/>
      <c r="AE144" s="211">
        <v>5.0999999999999996</v>
      </c>
      <c r="AF144" s="188">
        <v>1.1415999999999999</v>
      </c>
    </row>
    <row r="145" spans="2:32" s="188" customFormat="1" ht="24" customHeight="1">
      <c r="B145" s="224"/>
      <c r="C145" s="206">
        <v>31</v>
      </c>
      <c r="D145" s="200"/>
      <c r="E145" s="207" t="s">
        <v>945</v>
      </c>
      <c r="F145" s="207" t="s">
        <v>946</v>
      </c>
      <c r="G145" s="200"/>
      <c r="H145" s="200"/>
      <c r="I145" s="200"/>
      <c r="J145" s="207" t="s">
        <v>903</v>
      </c>
      <c r="K145" s="208">
        <v>1</v>
      </c>
      <c r="L145" s="208"/>
      <c r="M145" s="200"/>
      <c r="N145" s="208"/>
      <c r="O145" s="200"/>
      <c r="P145" s="208"/>
      <c r="Q145" s="200"/>
      <c r="R145" s="225"/>
      <c r="AE145" s="208">
        <v>33.277999999999999</v>
      </c>
      <c r="AF145" s="188">
        <v>1.1415999999999999</v>
      </c>
    </row>
    <row r="146" spans="2:32" s="188" customFormat="1" ht="12.75" customHeight="1">
      <c r="B146" s="224"/>
      <c r="C146" s="206">
        <v>32</v>
      </c>
      <c r="D146" s="200"/>
      <c r="E146" s="207" t="s">
        <v>947</v>
      </c>
      <c r="F146" s="207" t="s">
        <v>948</v>
      </c>
      <c r="G146" s="200"/>
      <c r="H146" s="200"/>
      <c r="I146" s="200"/>
      <c r="J146" s="207" t="s">
        <v>196</v>
      </c>
      <c r="K146" s="208">
        <v>1</v>
      </c>
      <c r="L146" s="208"/>
      <c r="M146" s="200"/>
      <c r="N146" s="208"/>
      <c r="O146" s="200"/>
      <c r="P146" s="208"/>
      <c r="Q146" s="200"/>
      <c r="R146" s="225"/>
      <c r="AE146" s="208">
        <v>210</v>
      </c>
      <c r="AF146" s="188">
        <v>1.1415999999999999</v>
      </c>
    </row>
    <row r="147" spans="2:32" s="188" customFormat="1" ht="24" customHeight="1">
      <c r="B147" s="224"/>
      <c r="C147" s="209">
        <v>33</v>
      </c>
      <c r="D147" s="200"/>
      <c r="E147" s="210">
        <v>426</v>
      </c>
      <c r="F147" s="210" t="s">
        <v>1422</v>
      </c>
      <c r="G147" s="200"/>
      <c r="H147" s="200"/>
      <c r="I147" s="200"/>
      <c r="J147" s="210" t="s">
        <v>908</v>
      </c>
      <c r="K147" s="211">
        <v>1</v>
      </c>
      <c r="L147" s="208"/>
      <c r="M147" s="200"/>
      <c r="N147" s="211"/>
      <c r="O147" s="200"/>
      <c r="P147" s="208"/>
      <c r="Q147" s="200"/>
      <c r="R147" s="225"/>
      <c r="AE147" s="211">
        <v>1100</v>
      </c>
      <c r="AF147" s="188">
        <v>1.1415999999999999</v>
      </c>
    </row>
    <row r="148" spans="2:32" s="188" customFormat="1" ht="12.75" customHeight="1">
      <c r="B148" s="224"/>
      <c r="C148" s="206">
        <v>34</v>
      </c>
      <c r="D148" s="200"/>
      <c r="E148" s="207" t="s">
        <v>949</v>
      </c>
      <c r="F148" s="207" t="s">
        <v>950</v>
      </c>
      <c r="G148" s="200"/>
      <c r="H148" s="200"/>
      <c r="I148" s="200"/>
      <c r="J148" s="207" t="s">
        <v>908</v>
      </c>
      <c r="K148" s="208">
        <v>1</v>
      </c>
      <c r="L148" s="208"/>
      <c r="M148" s="200"/>
      <c r="N148" s="208"/>
      <c r="O148" s="200"/>
      <c r="P148" s="208"/>
      <c r="Q148" s="200"/>
      <c r="R148" s="225"/>
      <c r="AE148" s="208">
        <v>48</v>
      </c>
      <c r="AF148" s="188">
        <v>1.1415999999999999</v>
      </c>
    </row>
    <row r="149" spans="2:32" s="188" customFormat="1" ht="24" customHeight="1">
      <c r="B149" s="224"/>
      <c r="C149" s="209">
        <v>35</v>
      </c>
      <c r="D149" s="200"/>
      <c r="E149" s="210" t="s">
        <v>951</v>
      </c>
      <c r="F149" s="210" t="s">
        <v>952</v>
      </c>
      <c r="G149" s="200"/>
      <c r="H149" s="200"/>
      <c r="I149" s="200"/>
      <c r="J149" s="210" t="s">
        <v>196</v>
      </c>
      <c r="K149" s="211">
        <v>1</v>
      </c>
      <c r="L149" s="208"/>
      <c r="M149" s="200"/>
      <c r="N149" s="211"/>
      <c r="O149" s="200"/>
      <c r="P149" s="208"/>
      <c r="Q149" s="200"/>
      <c r="R149" s="225"/>
      <c r="AE149" s="211">
        <v>57.5</v>
      </c>
      <c r="AF149" s="188">
        <v>1.1415999999999999</v>
      </c>
    </row>
    <row r="150" spans="2:32" s="188" customFormat="1" ht="12.75" customHeight="1">
      <c r="B150" s="224"/>
      <c r="C150" s="206">
        <v>36</v>
      </c>
      <c r="D150" s="200"/>
      <c r="E150" s="207" t="s">
        <v>953</v>
      </c>
      <c r="F150" s="207" t="s">
        <v>954</v>
      </c>
      <c r="G150" s="200"/>
      <c r="H150" s="200"/>
      <c r="I150" s="200"/>
      <c r="J150" s="207" t="s">
        <v>908</v>
      </c>
      <c r="K150" s="208">
        <v>1</v>
      </c>
      <c r="L150" s="208"/>
      <c r="M150" s="200"/>
      <c r="N150" s="208"/>
      <c r="O150" s="200"/>
      <c r="P150" s="208"/>
      <c r="Q150" s="200"/>
      <c r="R150" s="225"/>
      <c r="AE150" s="208">
        <v>146</v>
      </c>
      <c r="AF150" s="188">
        <v>1.1415999999999999</v>
      </c>
    </row>
    <row r="151" spans="2:32" s="188" customFormat="1" ht="24" customHeight="1">
      <c r="B151" s="224"/>
      <c r="C151" s="209">
        <v>37</v>
      </c>
      <c r="D151" s="200"/>
      <c r="E151" s="210" t="s">
        <v>955</v>
      </c>
      <c r="F151" s="210" t="s">
        <v>956</v>
      </c>
      <c r="G151" s="200"/>
      <c r="H151" s="200"/>
      <c r="I151" s="200"/>
      <c r="J151" s="210" t="s">
        <v>908</v>
      </c>
      <c r="K151" s="211">
        <v>1</v>
      </c>
      <c r="L151" s="208"/>
      <c r="M151" s="200"/>
      <c r="N151" s="211"/>
      <c r="O151" s="200"/>
      <c r="P151" s="208"/>
      <c r="Q151" s="200"/>
      <c r="R151" s="225"/>
      <c r="AE151" s="211">
        <v>1505</v>
      </c>
      <c r="AF151" s="188">
        <v>1.1415999999999999</v>
      </c>
    </row>
    <row r="152" spans="2:32" s="188" customFormat="1" ht="12.75" customHeight="1">
      <c r="B152" s="224"/>
      <c r="C152" s="206">
        <v>38</v>
      </c>
      <c r="D152" s="200"/>
      <c r="E152" s="207" t="s">
        <v>957</v>
      </c>
      <c r="F152" s="207" t="s">
        <v>958</v>
      </c>
      <c r="G152" s="200"/>
      <c r="H152" s="200"/>
      <c r="I152" s="200"/>
      <c r="J152" s="207" t="s">
        <v>196</v>
      </c>
      <c r="K152" s="208">
        <v>1</v>
      </c>
      <c r="L152" s="208"/>
      <c r="M152" s="200"/>
      <c r="N152" s="208"/>
      <c r="O152" s="200"/>
      <c r="P152" s="208"/>
      <c r="Q152" s="200"/>
      <c r="R152" s="225"/>
      <c r="AE152" s="208">
        <v>75</v>
      </c>
      <c r="AF152" s="188">
        <v>1.1415999999999999</v>
      </c>
    </row>
    <row r="153" spans="2:32" s="188" customFormat="1" ht="24" customHeight="1">
      <c r="B153" s="224"/>
      <c r="C153" s="209">
        <v>39</v>
      </c>
      <c r="D153" s="200"/>
      <c r="E153" s="210" t="s">
        <v>959</v>
      </c>
      <c r="F153" s="210" t="s">
        <v>960</v>
      </c>
      <c r="G153" s="200"/>
      <c r="H153" s="200"/>
      <c r="I153" s="200"/>
      <c r="J153" s="210" t="s">
        <v>196</v>
      </c>
      <c r="K153" s="211">
        <v>1</v>
      </c>
      <c r="L153" s="208"/>
      <c r="M153" s="200"/>
      <c r="N153" s="211"/>
      <c r="O153" s="200"/>
      <c r="P153" s="208"/>
      <c r="Q153" s="200"/>
      <c r="R153" s="225"/>
      <c r="AE153" s="211">
        <v>276</v>
      </c>
      <c r="AF153" s="188">
        <v>1.1415999999999999</v>
      </c>
    </row>
    <row r="154" spans="2:32" s="188" customFormat="1" ht="12.75" customHeight="1">
      <c r="B154" s="224"/>
      <c r="C154" s="206">
        <v>40</v>
      </c>
      <c r="D154" s="200"/>
      <c r="E154" s="207" t="s">
        <v>961</v>
      </c>
      <c r="F154" s="207" t="s">
        <v>962</v>
      </c>
      <c r="G154" s="200"/>
      <c r="H154" s="200"/>
      <c r="I154" s="200"/>
      <c r="J154" s="207" t="s">
        <v>908</v>
      </c>
      <c r="K154" s="208">
        <v>2</v>
      </c>
      <c r="L154" s="208"/>
      <c r="M154" s="200"/>
      <c r="N154" s="208"/>
      <c r="O154" s="200"/>
      <c r="P154" s="208"/>
      <c r="Q154" s="200"/>
      <c r="R154" s="225"/>
      <c r="AE154" s="208">
        <v>69</v>
      </c>
      <c r="AF154" s="188">
        <v>1.1415999999999999</v>
      </c>
    </row>
    <row r="155" spans="2:32" s="188" customFormat="1" ht="12.75" customHeight="1">
      <c r="B155" s="224"/>
      <c r="C155" s="209">
        <v>41</v>
      </c>
      <c r="D155" s="200"/>
      <c r="E155" s="210" t="s">
        <v>963</v>
      </c>
      <c r="F155" s="210" t="s">
        <v>964</v>
      </c>
      <c r="G155" s="200"/>
      <c r="H155" s="200"/>
      <c r="I155" s="200"/>
      <c r="J155" s="210" t="s">
        <v>196</v>
      </c>
      <c r="K155" s="211">
        <v>2</v>
      </c>
      <c r="L155" s="208"/>
      <c r="M155" s="200"/>
      <c r="N155" s="211"/>
      <c r="O155" s="200"/>
      <c r="P155" s="208"/>
      <c r="Q155" s="200"/>
      <c r="R155" s="225"/>
      <c r="AE155" s="211">
        <v>316</v>
      </c>
      <c r="AF155" s="188">
        <v>1.1415999999999999</v>
      </c>
    </row>
    <row r="156" spans="2:32" s="188" customFormat="1" ht="12.75" customHeight="1">
      <c r="B156" s="224"/>
      <c r="C156" s="209">
        <v>42</v>
      </c>
      <c r="D156" s="200"/>
      <c r="E156" s="210" t="s">
        <v>965</v>
      </c>
      <c r="F156" s="210" t="s">
        <v>966</v>
      </c>
      <c r="G156" s="200"/>
      <c r="H156" s="200"/>
      <c r="I156" s="200"/>
      <c r="J156" s="210" t="s">
        <v>908</v>
      </c>
      <c r="K156" s="211">
        <v>2</v>
      </c>
      <c r="L156" s="208"/>
      <c r="M156" s="200"/>
      <c r="N156" s="211"/>
      <c r="O156" s="200"/>
      <c r="P156" s="208"/>
      <c r="Q156" s="200"/>
      <c r="R156" s="225"/>
      <c r="AE156" s="211">
        <v>33</v>
      </c>
      <c r="AF156" s="188">
        <v>1.1415999999999999</v>
      </c>
    </row>
    <row r="157" spans="2:32" s="188" customFormat="1" ht="12.75" customHeight="1">
      <c r="B157" s="224"/>
      <c r="C157" s="206">
        <v>43</v>
      </c>
      <c r="D157" s="200"/>
      <c r="E157" s="207" t="s">
        <v>967</v>
      </c>
      <c r="F157" s="207" t="s">
        <v>968</v>
      </c>
      <c r="G157" s="200"/>
      <c r="H157" s="200"/>
      <c r="I157" s="200"/>
      <c r="J157" s="207" t="s">
        <v>908</v>
      </c>
      <c r="K157" s="208">
        <v>4</v>
      </c>
      <c r="L157" s="208"/>
      <c r="M157" s="200"/>
      <c r="N157" s="208"/>
      <c r="O157" s="200"/>
      <c r="P157" s="208"/>
      <c r="Q157" s="200"/>
      <c r="R157" s="225"/>
      <c r="AE157" s="208">
        <v>96</v>
      </c>
      <c r="AF157" s="188">
        <v>1.1415999999999999</v>
      </c>
    </row>
    <row r="158" spans="2:32" s="188" customFormat="1" ht="24" customHeight="1">
      <c r="B158" s="224"/>
      <c r="C158" s="209">
        <v>44</v>
      </c>
      <c r="D158" s="200"/>
      <c r="E158" s="210" t="s">
        <v>969</v>
      </c>
      <c r="F158" s="210" t="s">
        <v>970</v>
      </c>
      <c r="G158" s="200"/>
      <c r="H158" s="200"/>
      <c r="I158" s="200"/>
      <c r="J158" s="210" t="s">
        <v>908</v>
      </c>
      <c r="K158" s="211">
        <v>1</v>
      </c>
      <c r="L158" s="208"/>
      <c r="M158" s="200"/>
      <c r="N158" s="211"/>
      <c r="O158" s="200"/>
      <c r="P158" s="208"/>
      <c r="Q158" s="200"/>
      <c r="R158" s="225"/>
      <c r="AE158" s="211">
        <v>393</v>
      </c>
      <c r="AF158" s="188">
        <v>1.1415999999999999</v>
      </c>
    </row>
    <row r="159" spans="2:32" s="188" customFormat="1" ht="24" customHeight="1">
      <c r="B159" s="224"/>
      <c r="C159" s="209">
        <v>45</v>
      </c>
      <c r="D159" s="200"/>
      <c r="E159" s="210" t="s">
        <v>971</v>
      </c>
      <c r="F159" s="210" t="s">
        <v>972</v>
      </c>
      <c r="G159" s="200"/>
      <c r="H159" s="200"/>
      <c r="I159" s="200"/>
      <c r="J159" s="210" t="s">
        <v>908</v>
      </c>
      <c r="K159" s="211">
        <v>3</v>
      </c>
      <c r="L159" s="208"/>
      <c r="M159" s="200"/>
      <c r="N159" s="211"/>
      <c r="O159" s="200"/>
      <c r="P159" s="208"/>
      <c r="Q159" s="200"/>
      <c r="R159" s="225"/>
      <c r="AE159" s="211">
        <v>479</v>
      </c>
      <c r="AF159" s="188">
        <v>1.1415999999999999</v>
      </c>
    </row>
    <row r="160" spans="2:32" s="188" customFormat="1" ht="12.75" customHeight="1">
      <c r="B160" s="224"/>
      <c r="C160" s="209">
        <v>46</v>
      </c>
      <c r="D160" s="200"/>
      <c r="E160" s="210" t="s">
        <v>973</v>
      </c>
      <c r="F160" s="210" t="s">
        <v>974</v>
      </c>
      <c r="G160" s="200"/>
      <c r="H160" s="200"/>
      <c r="I160" s="200"/>
      <c r="J160" s="210" t="s">
        <v>908</v>
      </c>
      <c r="K160" s="211">
        <v>3</v>
      </c>
      <c r="L160" s="208"/>
      <c r="M160" s="200"/>
      <c r="N160" s="211"/>
      <c r="O160" s="200"/>
      <c r="P160" s="208"/>
      <c r="Q160" s="200"/>
      <c r="R160" s="225"/>
      <c r="AE160" s="211">
        <v>168</v>
      </c>
      <c r="AF160" s="188">
        <v>1.1415999999999999</v>
      </c>
    </row>
    <row r="161" spans="2:32" s="188" customFormat="1" ht="12.75" customHeight="1">
      <c r="B161" s="224"/>
      <c r="C161" s="209">
        <v>47</v>
      </c>
      <c r="D161" s="200"/>
      <c r="E161" s="210" t="s">
        <v>975</v>
      </c>
      <c r="F161" s="210" t="s">
        <v>976</v>
      </c>
      <c r="G161" s="200"/>
      <c r="H161" s="200"/>
      <c r="I161" s="200"/>
      <c r="J161" s="210" t="s">
        <v>908</v>
      </c>
      <c r="K161" s="211">
        <v>3</v>
      </c>
      <c r="L161" s="208"/>
      <c r="M161" s="200"/>
      <c r="N161" s="211"/>
      <c r="O161" s="200"/>
      <c r="P161" s="208"/>
      <c r="Q161" s="200"/>
      <c r="R161" s="225"/>
      <c r="AE161" s="211">
        <v>41</v>
      </c>
      <c r="AF161" s="188">
        <v>1.1415999999999999</v>
      </c>
    </row>
    <row r="162" spans="2:32" s="188" customFormat="1" ht="24" customHeight="1">
      <c r="B162" s="224"/>
      <c r="C162" s="206">
        <v>48</v>
      </c>
      <c r="D162" s="200"/>
      <c r="E162" s="207" t="s">
        <v>977</v>
      </c>
      <c r="F162" s="207" t="s">
        <v>978</v>
      </c>
      <c r="G162" s="200"/>
      <c r="H162" s="200"/>
      <c r="I162" s="200"/>
      <c r="J162" s="207" t="s">
        <v>266</v>
      </c>
      <c r="K162" s="208"/>
      <c r="L162" s="208"/>
      <c r="M162" s="200"/>
      <c r="N162" s="208"/>
      <c r="O162" s="200"/>
      <c r="P162" s="208"/>
      <c r="Q162" s="200"/>
      <c r="R162" s="225"/>
      <c r="AE162" s="208">
        <v>1.1499999999999999</v>
      </c>
      <c r="AF162" s="188">
        <v>1.1415999999999999</v>
      </c>
    </row>
    <row r="163" spans="2:32" s="188" customFormat="1" ht="21" customHeight="1">
      <c r="B163" s="224"/>
      <c r="C163" s="203"/>
      <c r="D163" s="200"/>
      <c r="E163" s="204" t="s">
        <v>979</v>
      </c>
      <c r="F163" s="204" t="s">
        <v>980</v>
      </c>
      <c r="G163" s="200"/>
      <c r="H163" s="200"/>
      <c r="I163" s="200"/>
      <c r="J163" s="204"/>
      <c r="K163" s="205"/>
      <c r="L163" s="205"/>
      <c r="M163" s="200"/>
      <c r="N163" s="205"/>
      <c r="O163" s="200"/>
      <c r="P163" s="205"/>
      <c r="Q163" s="200"/>
      <c r="R163" s="225"/>
      <c r="AE163" s="205"/>
      <c r="AF163" s="188">
        <v>1.1415999999999999</v>
      </c>
    </row>
    <row r="164" spans="2:32" s="188" customFormat="1" ht="24" customHeight="1">
      <c r="B164" s="224"/>
      <c r="C164" s="206">
        <v>49</v>
      </c>
      <c r="D164" s="200"/>
      <c r="E164" s="207" t="s">
        <v>981</v>
      </c>
      <c r="F164" s="207" t="s">
        <v>982</v>
      </c>
      <c r="G164" s="200"/>
      <c r="H164" s="200"/>
      <c r="I164" s="200"/>
      <c r="J164" s="207" t="s">
        <v>304</v>
      </c>
      <c r="K164" s="208">
        <v>14</v>
      </c>
      <c r="L164" s="208"/>
      <c r="M164" s="200"/>
      <c r="N164" s="208"/>
      <c r="O164" s="200"/>
      <c r="P164" s="208"/>
      <c r="Q164" s="200"/>
      <c r="R164" s="225"/>
      <c r="AE164" s="208">
        <v>6.9530000000000003</v>
      </c>
      <c r="AF164" s="188">
        <v>1.1415999999999999</v>
      </c>
    </row>
    <row r="165" spans="2:32" s="188" customFormat="1" ht="24" customHeight="1">
      <c r="B165" s="224"/>
      <c r="C165" s="206">
        <v>50</v>
      </c>
      <c r="D165" s="200"/>
      <c r="E165" s="207" t="s">
        <v>983</v>
      </c>
      <c r="F165" s="207" t="s">
        <v>984</v>
      </c>
      <c r="G165" s="200"/>
      <c r="H165" s="200"/>
      <c r="I165" s="200"/>
      <c r="J165" s="207" t="s">
        <v>304</v>
      </c>
      <c r="K165" s="208">
        <v>492</v>
      </c>
      <c r="L165" s="208"/>
      <c r="M165" s="200"/>
      <c r="N165" s="208"/>
      <c r="O165" s="200"/>
      <c r="P165" s="208"/>
      <c r="Q165" s="200"/>
      <c r="R165" s="225"/>
      <c r="AE165" s="208">
        <v>7.55</v>
      </c>
      <c r="AF165" s="188">
        <v>1.1415999999999999</v>
      </c>
    </row>
    <row r="166" spans="2:32" s="188" customFormat="1" ht="24" customHeight="1">
      <c r="B166" s="224"/>
      <c r="C166" s="206">
        <v>51</v>
      </c>
      <c r="D166" s="200"/>
      <c r="E166" s="207" t="s">
        <v>985</v>
      </c>
      <c r="F166" s="207" t="s">
        <v>986</v>
      </c>
      <c r="G166" s="200"/>
      <c r="H166" s="200"/>
      <c r="I166" s="200"/>
      <c r="J166" s="207" t="s">
        <v>304</v>
      </c>
      <c r="K166" s="208">
        <v>276</v>
      </c>
      <c r="L166" s="208"/>
      <c r="M166" s="200"/>
      <c r="N166" s="208"/>
      <c r="O166" s="200"/>
      <c r="P166" s="208"/>
      <c r="Q166" s="200"/>
      <c r="R166" s="225"/>
      <c r="AE166" s="208">
        <v>8.3109999999999999</v>
      </c>
      <c r="AF166" s="188">
        <v>1.1415999999999999</v>
      </c>
    </row>
    <row r="167" spans="2:32" s="188" customFormat="1" ht="24" customHeight="1">
      <c r="B167" s="224"/>
      <c r="C167" s="206">
        <v>52</v>
      </c>
      <c r="D167" s="200"/>
      <c r="E167" s="207" t="s">
        <v>987</v>
      </c>
      <c r="F167" s="214" t="s">
        <v>988</v>
      </c>
      <c r="G167" s="200"/>
      <c r="H167" s="200"/>
      <c r="I167" s="200"/>
      <c r="J167" s="207" t="s">
        <v>304</v>
      </c>
      <c r="K167" s="208">
        <v>13</v>
      </c>
      <c r="L167" s="208"/>
      <c r="M167" s="200"/>
      <c r="N167" s="208"/>
      <c r="O167" s="200"/>
      <c r="P167" s="208"/>
      <c r="Q167" s="200"/>
      <c r="R167" s="225"/>
      <c r="AE167" s="208">
        <v>10.566000000000001</v>
      </c>
      <c r="AF167" s="188">
        <v>1.1415999999999999</v>
      </c>
    </row>
    <row r="168" spans="2:32" s="188" customFormat="1" ht="24" customHeight="1">
      <c r="B168" s="224"/>
      <c r="C168" s="206">
        <v>53</v>
      </c>
      <c r="D168" s="200"/>
      <c r="E168" s="207" t="s">
        <v>989</v>
      </c>
      <c r="F168" s="207" t="s">
        <v>990</v>
      </c>
      <c r="G168" s="200"/>
      <c r="H168" s="200"/>
      <c r="I168" s="200"/>
      <c r="J168" s="207" t="s">
        <v>304</v>
      </c>
      <c r="K168" s="208">
        <v>36</v>
      </c>
      <c r="L168" s="208"/>
      <c r="M168" s="200"/>
      <c r="N168" s="208"/>
      <c r="O168" s="200"/>
      <c r="P168" s="208"/>
      <c r="Q168" s="200"/>
      <c r="R168" s="225"/>
      <c r="AE168" s="208">
        <v>14.631</v>
      </c>
      <c r="AF168" s="188">
        <v>1.1415999999999999</v>
      </c>
    </row>
    <row r="169" spans="2:32" s="188" customFormat="1" ht="24" customHeight="1">
      <c r="B169" s="224"/>
      <c r="C169" s="206">
        <v>54</v>
      </c>
      <c r="D169" s="200"/>
      <c r="E169" s="207" t="s">
        <v>991</v>
      </c>
      <c r="F169" s="207" t="s">
        <v>992</v>
      </c>
      <c r="G169" s="200"/>
      <c r="H169" s="200"/>
      <c r="I169" s="200"/>
      <c r="J169" s="207" t="s">
        <v>196</v>
      </c>
      <c r="K169" s="208">
        <v>76</v>
      </c>
      <c r="L169" s="208"/>
      <c r="M169" s="200"/>
      <c r="N169" s="208"/>
      <c r="O169" s="200"/>
      <c r="P169" s="208"/>
      <c r="Q169" s="200"/>
      <c r="R169" s="225"/>
      <c r="AE169" s="208">
        <v>2.8460000000000001</v>
      </c>
      <c r="AF169" s="188">
        <v>1.1415999999999999</v>
      </c>
    </row>
    <row r="170" spans="2:32" s="188" customFormat="1" ht="24" customHeight="1">
      <c r="B170" s="224"/>
      <c r="C170" s="206">
        <v>55</v>
      </c>
      <c r="D170" s="200"/>
      <c r="E170" s="207" t="s">
        <v>993</v>
      </c>
      <c r="F170" s="207" t="s">
        <v>994</v>
      </c>
      <c r="G170" s="200"/>
      <c r="H170" s="200"/>
      <c r="I170" s="200"/>
      <c r="J170" s="207" t="s">
        <v>196</v>
      </c>
      <c r="K170" s="208">
        <v>2</v>
      </c>
      <c r="L170" s="208"/>
      <c r="M170" s="200"/>
      <c r="N170" s="208"/>
      <c r="O170" s="200"/>
      <c r="P170" s="208"/>
      <c r="Q170" s="200"/>
      <c r="R170" s="225"/>
      <c r="AE170" s="208">
        <v>7.8029999999999999</v>
      </c>
      <c r="AF170" s="188">
        <v>1.1415999999999999</v>
      </c>
    </row>
    <row r="171" spans="2:32" s="188" customFormat="1" ht="24" customHeight="1">
      <c r="B171" s="224"/>
      <c r="C171" s="206">
        <v>56</v>
      </c>
      <c r="D171" s="200"/>
      <c r="E171" s="207" t="s">
        <v>995</v>
      </c>
      <c r="F171" s="207" t="s">
        <v>996</v>
      </c>
      <c r="G171" s="200"/>
      <c r="H171" s="200"/>
      <c r="I171" s="200"/>
      <c r="J171" s="207" t="s">
        <v>196</v>
      </c>
      <c r="K171" s="208">
        <v>2</v>
      </c>
      <c r="L171" s="208"/>
      <c r="M171" s="200"/>
      <c r="N171" s="208"/>
      <c r="O171" s="200"/>
      <c r="P171" s="208"/>
      <c r="Q171" s="200"/>
      <c r="R171" s="225"/>
      <c r="AE171" s="208">
        <v>16.736999999999998</v>
      </c>
      <c r="AF171" s="188">
        <v>1.1415999999999999</v>
      </c>
    </row>
    <row r="172" spans="2:32" s="188" customFormat="1" ht="12.75" customHeight="1">
      <c r="B172" s="224"/>
      <c r="C172" s="206">
        <v>57</v>
      </c>
      <c r="D172" s="200"/>
      <c r="E172" s="207" t="s">
        <v>997</v>
      </c>
      <c r="F172" s="207" t="s">
        <v>998</v>
      </c>
      <c r="G172" s="200"/>
      <c r="H172" s="200"/>
      <c r="I172" s="200"/>
      <c r="J172" s="207" t="s">
        <v>304</v>
      </c>
      <c r="K172" s="208">
        <v>831</v>
      </c>
      <c r="L172" s="208"/>
      <c r="M172" s="200"/>
      <c r="N172" s="208"/>
      <c r="O172" s="200"/>
      <c r="P172" s="208"/>
      <c r="Q172" s="200"/>
      <c r="R172" s="225"/>
      <c r="AE172" s="208">
        <v>0.32300000000000001</v>
      </c>
      <c r="AF172" s="188">
        <v>1.1415999999999999</v>
      </c>
    </row>
    <row r="173" spans="2:32" s="188" customFormat="1" ht="12.75" customHeight="1">
      <c r="B173" s="224"/>
      <c r="C173" s="206">
        <v>58</v>
      </c>
      <c r="D173" s="200"/>
      <c r="E173" s="207" t="s">
        <v>999</v>
      </c>
      <c r="F173" s="207" t="s">
        <v>1000</v>
      </c>
      <c r="G173" s="200"/>
      <c r="H173" s="200"/>
      <c r="I173" s="200"/>
      <c r="J173" s="207" t="s">
        <v>196</v>
      </c>
      <c r="K173" s="208">
        <v>88</v>
      </c>
      <c r="L173" s="208"/>
      <c r="M173" s="200"/>
      <c r="N173" s="208"/>
      <c r="O173" s="200"/>
      <c r="P173" s="208"/>
      <c r="Q173" s="200"/>
      <c r="R173" s="225"/>
      <c r="AE173" s="208">
        <v>5.649</v>
      </c>
      <c r="AF173" s="188">
        <v>1.1415999999999999</v>
      </c>
    </row>
    <row r="174" spans="2:32" s="188" customFormat="1" ht="12.75" customHeight="1">
      <c r="B174" s="224"/>
      <c r="C174" s="206">
        <v>59</v>
      </c>
      <c r="D174" s="200"/>
      <c r="E174" s="207" t="s">
        <v>1001</v>
      </c>
      <c r="F174" s="207" t="s">
        <v>1002</v>
      </c>
      <c r="G174" s="200"/>
      <c r="H174" s="200"/>
      <c r="I174" s="200"/>
      <c r="J174" s="207" t="s">
        <v>196</v>
      </c>
      <c r="K174" s="208">
        <v>12</v>
      </c>
      <c r="L174" s="208"/>
      <c r="M174" s="200"/>
      <c r="N174" s="208"/>
      <c r="O174" s="200"/>
      <c r="P174" s="208"/>
      <c r="Q174" s="200"/>
      <c r="R174" s="225"/>
      <c r="AE174" s="208">
        <v>6.8849999999999998</v>
      </c>
      <c r="AF174" s="188">
        <v>1.1415999999999999</v>
      </c>
    </row>
    <row r="175" spans="2:32" s="188" customFormat="1" ht="12.75" customHeight="1">
      <c r="B175" s="224"/>
      <c r="C175" s="206">
        <v>60</v>
      </c>
      <c r="D175" s="200"/>
      <c r="E175" s="207" t="s">
        <v>1003</v>
      </c>
      <c r="F175" s="207" t="s">
        <v>1004</v>
      </c>
      <c r="G175" s="200"/>
      <c r="H175" s="200"/>
      <c r="I175" s="200"/>
      <c r="J175" s="207" t="s">
        <v>304</v>
      </c>
      <c r="K175" s="208">
        <v>20</v>
      </c>
      <c r="L175" s="208"/>
      <c r="M175" s="200"/>
      <c r="N175" s="208"/>
      <c r="O175" s="200"/>
      <c r="P175" s="208"/>
      <c r="Q175" s="200"/>
      <c r="R175" s="225"/>
      <c r="AE175" s="208">
        <v>0.46200000000000002</v>
      </c>
      <c r="AF175" s="188">
        <v>1.1415999999999999</v>
      </c>
    </row>
    <row r="176" spans="2:32" s="188" customFormat="1" ht="12.75" customHeight="1">
      <c r="B176" s="224"/>
      <c r="C176" s="206">
        <v>61</v>
      </c>
      <c r="D176" s="200"/>
      <c r="E176" s="207" t="s">
        <v>1005</v>
      </c>
      <c r="F176" s="207" t="s">
        <v>1006</v>
      </c>
      <c r="G176" s="200"/>
      <c r="H176" s="200"/>
      <c r="I176" s="200"/>
      <c r="J176" s="207" t="s">
        <v>304</v>
      </c>
      <c r="K176" s="208">
        <v>20</v>
      </c>
      <c r="L176" s="208"/>
      <c r="M176" s="200"/>
      <c r="N176" s="208"/>
      <c r="O176" s="200"/>
      <c r="P176" s="208"/>
      <c r="Q176" s="200"/>
      <c r="R176" s="225"/>
      <c r="AE176" s="208">
        <v>2.4500000000000002</v>
      </c>
      <c r="AF176" s="188">
        <v>1.1415999999999999</v>
      </c>
    </row>
    <row r="177" spans="2:32" s="188" customFormat="1" ht="24" customHeight="1">
      <c r="B177" s="224"/>
      <c r="C177" s="209">
        <v>62</v>
      </c>
      <c r="D177" s="200"/>
      <c r="E177" s="210" t="s">
        <v>1007</v>
      </c>
      <c r="F177" s="210" t="s">
        <v>1008</v>
      </c>
      <c r="G177" s="200"/>
      <c r="H177" s="200"/>
      <c r="I177" s="200"/>
      <c r="J177" s="210" t="s">
        <v>304</v>
      </c>
      <c r="K177" s="211">
        <v>10</v>
      </c>
      <c r="L177" s="208"/>
      <c r="M177" s="200"/>
      <c r="N177" s="211"/>
      <c r="O177" s="200"/>
      <c r="P177" s="208"/>
      <c r="Q177" s="200"/>
      <c r="R177" s="225"/>
      <c r="AE177" s="211">
        <v>15</v>
      </c>
      <c r="AF177" s="188">
        <v>1.1415999999999999</v>
      </c>
    </row>
    <row r="178" spans="2:32" s="188" customFormat="1" ht="24" customHeight="1">
      <c r="B178" s="224"/>
      <c r="C178" s="209">
        <v>63</v>
      </c>
      <c r="D178" s="200"/>
      <c r="E178" s="210" t="s">
        <v>1009</v>
      </c>
      <c r="F178" s="210" t="s">
        <v>1010</v>
      </c>
      <c r="G178" s="200"/>
      <c r="H178" s="200"/>
      <c r="I178" s="200"/>
      <c r="J178" s="210" t="s">
        <v>304</v>
      </c>
      <c r="K178" s="211">
        <v>10</v>
      </c>
      <c r="L178" s="208"/>
      <c r="M178" s="200"/>
      <c r="N178" s="211"/>
      <c r="O178" s="200"/>
      <c r="P178" s="208"/>
      <c r="Q178" s="200"/>
      <c r="R178" s="225"/>
      <c r="AE178" s="211">
        <v>16</v>
      </c>
      <c r="AF178" s="188">
        <v>1.1415999999999999</v>
      </c>
    </row>
    <row r="179" spans="2:32" s="188" customFormat="1" ht="24" customHeight="1">
      <c r="B179" s="224"/>
      <c r="C179" s="206">
        <v>64</v>
      </c>
      <c r="D179" s="200"/>
      <c r="E179" s="207" t="s">
        <v>1011</v>
      </c>
      <c r="F179" s="207" t="s">
        <v>1012</v>
      </c>
      <c r="G179" s="200"/>
      <c r="H179" s="200"/>
      <c r="I179" s="200"/>
      <c r="J179" s="207" t="s">
        <v>266</v>
      </c>
      <c r="K179" s="208"/>
      <c r="L179" s="208"/>
      <c r="M179" s="200"/>
      <c r="N179" s="208"/>
      <c r="O179" s="200"/>
      <c r="P179" s="208"/>
      <c r="Q179" s="200"/>
      <c r="R179" s="225"/>
      <c r="AE179" s="208">
        <v>1.5</v>
      </c>
      <c r="AF179" s="188">
        <v>1.1415999999999999</v>
      </c>
    </row>
    <row r="180" spans="2:32" s="188" customFormat="1" ht="21" customHeight="1">
      <c r="B180" s="224"/>
      <c r="C180" s="203"/>
      <c r="D180" s="200"/>
      <c r="E180" s="204" t="s">
        <v>1013</v>
      </c>
      <c r="F180" s="204" t="s">
        <v>1014</v>
      </c>
      <c r="G180" s="200"/>
      <c r="H180" s="200"/>
      <c r="I180" s="200"/>
      <c r="J180" s="204"/>
      <c r="K180" s="205"/>
      <c r="L180" s="205"/>
      <c r="M180" s="200"/>
      <c r="N180" s="205"/>
      <c r="O180" s="200"/>
      <c r="P180" s="205"/>
      <c r="Q180" s="200"/>
      <c r="R180" s="225"/>
      <c r="AE180" s="205"/>
      <c r="AF180" s="188">
        <v>1.1415999999999999</v>
      </c>
    </row>
    <row r="181" spans="2:32" s="188" customFormat="1" ht="12.75" customHeight="1">
      <c r="B181" s="224"/>
      <c r="C181" s="206">
        <v>65</v>
      </c>
      <c r="D181" s="200"/>
      <c r="E181" s="207" t="s">
        <v>1015</v>
      </c>
      <c r="F181" s="207" t="s">
        <v>1016</v>
      </c>
      <c r="G181" s="200"/>
      <c r="H181" s="200"/>
      <c r="I181" s="200"/>
      <c r="J181" s="207" t="s">
        <v>903</v>
      </c>
      <c r="K181" s="208">
        <v>1</v>
      </c>
      <c r="L181" s="208"/>
      <c r="M181" s="200"/>
      <c r="N181" s="208"/>
      <c r="O181" s="200"/>
      <c r="P181" s="208"/>
      <c r="Q181" s="200"/>
      <c r="R181" s="225"/>
      <c r="AE181" s="208">
        <v>29.001999999999999</v>
      </c>
      <c r="AF181" s="188">
        <v>1.1415999999999999</v>
      </c>
    </row>
    <row r="182" spans="2:32" s="188" customFormat="1" ht="12.75" customHeight="1">
      <c r="B182" s="224"/>
      <c r="C182" s="209">
        <v>66</v>
      </c>
      <c r="D182" s="200"/>
      <c r="E182" s="210" t="s">
        <v>1017</v>
      </c>
      <c r="F182" s="210" t="s">
        <v>1018</v>
      </c>
      <c r="G182" s="200"/>
      <c r="H182" s="200"/>
      <c r="I182" s="200"/>
      <c r="J182" s="210"/>
      <c r="K182" s="211">
        <v>1</v>
      </c>
      <c r="L182" s="208"/>
      <c r="M182" s="200"/>
      <c r="N182" s="211"/>
      <c r="O182" s="200"/>
      <c r="P182" s="208"/>
      <c r="Q182" s="200"/>
      <c r="R182" s="225"/>
      <c r="AE182" s="211">
        <v>75.099999999999994</v>
      </c>
      <c r="AF182" s="188">
        <v>1.1415999999999999</v>
      </c>
    </row>
    <row r="183" spans="2:32" s="188" customFormat="1" ht="12.75" customHeight="1">
      <c r="B183" s="224"/>
      <c r="C183" s="206">
        <v>67</v>
      </c>
      <c r="D183" s="200"/>
      <c r="E183" s="207" t="s">
        <v>1019</v>
      </c>
      <c r="F183" s="207" t="s">
        <v>1020</v>
      </c>
      <c r="G183" s="200"/>
      <c r="H183" s="200"/>
      <c r="I183" s="200"/>
      <c r="J183" s="207" t="s">
        <v>903</v>
      </c>
      <c r="K183" s="208">
        <v>1</v>
      </c>
      <c r="L183" s="208"/>
      <c r="M183" s="200"/>
      <c r="N183" s="208"/>
      <c r="O183" s="200"/>
      <c r="P183" s="208"/>
      <c r="Q183" s="200"/>
      <c r="R183" s="225"/>
      <c r="AE183" s="208">
        <v>53.345999999999997</v>
      </c>
      <c r="AF183" s="188">
        <v>1.1415999999999999</v>
      </c>
    </row>
    <row r="184" spans="2:32" s="188" customFormat="1" ht="12.75" customHeight="1">
      <c r="B184" s="224"/>
      <c r="C184" s="206">
        <v>68</v>
      </c>
      <c r="D184" s="200"/>
      <c r="E184" s="207" t="s">
        <v>1021</v>
      </c>
      <c r="F184" s="207" t="s">
        <v>1022</v>
      </c>
      <c r="G184" s="200"/>
      <c r="H184" s="200"/>
      <c r="I184" s="200"/>
      <c r="J184" s="207" t="s">
        <v>903</v>
      </c>
      <c r="K184" s="208">
        <v>2</v>
      </c>
      <c r="L184" s="208"/>
      <c r="M184" s="200"/>
      <c r="N184" s="208"/>
      <c r="O184" s="200"/>
      <c r="P184" s="208"/>
      <c r="Q184" s="200"/>
      <c r="R184" s="225"/>
      <c r="AE184" s="208">
        <v>69.974999999999994</v>
      </c>
      <c r="AF184" s="188">
        <v>1.1415999999999999</v>
      </c>
    </row>
    <row r="185" spans="2:32" s="188" customFormat="1" ht="24" customHeight="1">
      <c r="B185" s="224"/>
      <c r="C185" s="206">
        <v>69</v>
      </c>
      <c r="D185" s="200"/>
      <c r="E185" s="207" t="s">
        <v>1023</v>
      </c>
      <c r="F185" s="207" t="s">
        <v>1024</v>
      </c>
      <c r="G185" s="200"/>
      <c r="H185" s="200"/>
      <c r="I185" s="200"/>
      <c r="J185" s="207" t="s">
        <v>903</v>
      </c>
      <c r="K185" s="208">
        <v>12</v>
      </c>
      <c r="L185" s="208"/>
      <c r="M185" s="200"/>
      <c r="N185" s="208"/>
      <c r="O185" s="200"/>
      <c r="P185" s="208"/>
      <c r="Q185" s="200"/>
      <c r="R185" s="225"/>
      <c r="AE185" s="208">
        <v>22.321000000000002</v>
      </c>
      <c r="AF185" s="188">
        <v>1.1415999999999999</v>
      </c>
    </row>
    <row r="186" spans="2:32" s="188" customFormat="1" ht="24" customHeight="1">
      <c r="B186" s="224"/>
      <c r="C186" s="206">
        <v>70</v>
      </c>
      <c r="D186" s="200"/>
      <c r="E186" s="207" t="s">
        <v>1025</v>
      </c>
      <c r="F186" s="207" t="s">
        <v>1026</v>
      </c>
      <c r="G186" s="200"/>
      <c r="H186" s="200"/>
      <c r="I186" s="200"/>
      <c r="J186" s="207" t="s">
        <v>903</v>
      </c>
      <c r="K186" s="208">
        <v>6</v>
      </c>
      <c r="L186" s="208"/>
      <c r="M186" s="200"/>
      <c r="N186" s="208"/>
      <c r="O186" s="200"/>
      <c r="P186" s="208"/>
      <c r="Q186" s="200"/>
      <c r="R186" s="225"/>
      <c r="AE186" s="208">
        <v>28.933</v>
      </c>
      <c r="AF186" s="188">
        <v>1.1415999999999999</v>
      </c>
    </row>
    <row r="187" spans="2:32" s="188" customFormat="1" ht="12.75" customHeight="1">
      <c r="B187" s="224"/>
      <c r="C187" s="206">
        <v>71</v>
      </c>
      <c r="D187" s="200"/>
      <c r="E187" s="207" t="s">
        <v>1027</v>
      </c>
      <c r="F187" s="207" t="s">
        <v>1028</v>
      </c>
      <c r="G187" s="200"/>
      <c r="H187" s="200"/>
      <c r="I187" s="200"/>
      <c r="J187" s="207" t="s">
        <v>903</v>
      </c>
      <c r="K187" s="208">
        <v>5</v>
      </c>
      <c r="L187" s="208"/>
      <c r="M187" s="200"/>
      <c r="N187" s="208"/>
      <c r="O187" s="200"/>
      <c r="P187" s="208"/>
      <c r="Q187" s="200"/>
      <c r="R187" s="225"/>
      <c r="AE187" s="208">
        <v>19.256</v>
      </c>
      <c r="AF187" s="188">
        <v>1.1415999999999999</v>
      </c>
    </row>
    <row r="188" spans="2:32" s="188" customFormat="1" ht="12.75" customHeight="1">
      <c r="B188" s="224"/>
      <c r="C188" s="206">
        <v>72</v>
      </c>
      <c r="D188" s="200"/>
      <c r="E188" s="207" t="s">
        <v>1029</v>
      </c>
      <c r="F188" s="207" t="s">
        <v>1030</v>
      </c>
      <c r="G188" s="200"/>
      <c r="H188" s="200"/>
      <c r="I188" s="200"/>
      <c r="J188" s="207" t="s">
        <v>196</v>
      </c>
      <c r="K188" s="208">
        <v>38</v>
      </c>
      <c r="L188" s="208"/>
      <c r="M188" s="200"/>
      <c r="N188" s="208"/>
      <c r="O188" s="200"/>
      <c r="P188" s="208"/>
      <c r="Q188" s="200"/>
      <c r="R188" s="225"/>
      <c r="AE188" s="208">
        <v>0.75800000000000001</v>
      </c>
      <c r="AF188" s="188">
        <v>1.1415999999999999</v>
      </c>
    </row>
    <row r="189" spans="2:32" s="188" customFormat="1" ht="24" customHeight="1">
      <c r="B189" s="224"/>
      <c r="C189" s="209">
        <v>73</v>
      </c>
      <c r="D189" s="200"/>
      <c r="E189" s="210" t="s">
        <v>1031</v>
      </c>
      <c r="F189" s="210" t="s">
        <v>1032</v>
      </c>
      <c r="G189" s="200"/>
      <c r="H189" s="200"/>
      <c r="I189" s="200"/>
      <c r="J189" s="210" t="s">
        <v>196</v>
      </c>
      <c r="K189" s="211">
        <v>38</v>
      </c>
      <c r="L189" s="208"/>
      <c r="M189" s="200"/>
      <c r="N189" s="211"/>
      <c r="O189" s="200"/>
      <c r="P189" s="208"/>
      <c r="Q189" s="200"/>
      <c r="R189" s="225"/>
      <c r="AE189" s="211">
        <v>13.04</v>
      </c>
      <c r="AF189" s="188">
        <v>1.1415999999999999</v>
      </c>
    </row>
    <row r="190" spans="2:32" s="188" customFormat="1" ht="12.75" customHeight="1">
      <c r="B190" s="224"/>
      <c r="C190" s="206">
        <v>74</v>
      </c>
      <c r="D190" s="200"/>
      <c r="E190" s="207" t="s">
        <v>1033</v>
      </c>
      <c r="F190" s="207" t="s">
        <v>1034</v>
      </c>
      <c r="G190" s="200"/>
      <c r="H190" s="200"/>
      <c r="I190" s="200"/>
      <c r="J190" s="207" t="s">
        <v>196</v>
      </c>
      <c r="K190" s="208">
        <v>89</v>
      </c>
      <c r="L190" s="208"/>
      <c r="M190" s="200"/>
      <c r="N190" s="208"/>
      <c r="O190" s="200"/>
      <c r="P190" s="208"/>
      <c r="Q190" s="200"/>
      <c r="R190" s="225"/>
      <c r="AE190" s="208">
        <v>2.101</v>
      </c>
      <c r="AF190" s="188">
        <v>1.1415999999999999</v>
      </c>
    </row>
    <row r="191" spans="2:32" s="188" customFormat="1" ht="12.75" customHeight="1">
      <c r="B191" s="224"/>
      <c r="C191" s="209">
        <v>75</v>
      </c>
      <c r="D191" s="200"/>
      <c r="E191" s="210" t="s">
        <v>1035</v>
      </c>
      <c r="F191" s="210" t="s">
        <v>1036</v>
      </c>
      <c r="G191" s="200"/>
      <c r="H191" s="200"/>
      <c r="I191" s="200"/>
      <c r="J191" s="210" t="s">
        <v>196</v>
      </c>
      <c r="K191" s="211">
        <v>38</v>
      </c>
      <c r="L191" s="208"/>
      <c r="M191" s="200"/>
      <c r="N191" s="211"/>
      <c r="O191" s="200"/>
      <c r="P191" s="208"/>
      <c r="Q191" s="200"/>
      <c r="R191" s="225"/>
      <c r="AE191" s="211">
        <v>11.654</v>
      </c>
      <c r="AF191" s="188">
        <v>1.1415999999999999</v>
      </c>
    </row>
    <row r="192" spans="2:32" s="188" customFormat="1" ht="12.75" customHeight="1">
      <c r="B192" s="224"/>
      <c r="C192" s="209">
        <v>76</v>
      </c>
      <c r="D192" s="200"/>
      <c r="E192" s="210" t="s">
        <v>1037</v>
      </c>
      <c r="F192" s="210" t="s">
        <v>1038</v>
      </c>
      <c r="G192" s="200"/>
      <c r="H192" s="200"/>
      <c r="I192" s="200"/>
      <c r="J192" s="210" t="s">
        <v>196</v>
      </c>
      <c r="K192" s="211">
        <v>38</v>
      </c>
      <c r="L192" s="208"/>
      <c r="M192" s="200"/>
      <c r="N192" s="211"/>
      <c r="O192" s="200"/>
      <c r="P192" s="208"/>
      <c r="Q192" s="200"/>
      <c r="R192" s="225"/>
      <c r="AE192" s="211">
        <v>8.6300000000000008</v>
      </c>
      <c r="AF192" s="188">
        <v>1.1415999999999999</v>
      </c>
    </row>
    <row r="193" spans="2:32" s="188" customFormat="1" ht="12.75" customHeight="1">
      <c r="B193" s="224"/>
      <c r="C193" s="209">
        <v>77</v>
      </c>
      <c r="D193" s="200"/>
      <c r="E193" s="210" t="s">
        <v>1039</v>
      </c>
      <c r="F193" s="210" t="s">
        <v>1040</v>
      </c>
      <c r="G193" s="200"/>
      <c r="H193" s="200"/>
      <c r="I193" s="200"/>
      <c r="J193" s="210" t="s">
        <v>196</v>
      </c>
      <c r="K193" s="211">
        <v>5</v>
      </c>
      <c r="L193" s="208"/>
      <c r="M193" s="200"/>
      <c r="N193" s="211"/>
      <c r="O193" s="200"/>
      <c r="P193" s="208"/>
      <c r="Q193" s="200"/>
      <c r="R193" s="225"/>
      <c r="AE193" s="211">
        <v>2.7349999999999999</v>
      </c>
      <c r="AF193" s="188">
        <v>1.1415999999999999</v>
      </c>
    </row>
    <row r="194" spans="2:32" s="188" customFormat="1" ht="12.75" customHeight="1">
      <c r="B194" s="224"/>
      <c r="C194" s="209">
        <v>78</v>
      </c>
      <c r="D194" s="200"/>
      <c r="E194" s="210" t="s">
        <v>1041</v>
      </c>
      <c r="F194" s="210" t="s">
        <v>1042</v>
      </c>
      <c r="G194" s="200"/>
      <c r="H194" s="200"/>
      <c r="I194" s="200"/>
      <c r="J194" s="210" t="s">
        <v>196</v>
      </c>
      <c r="K194" s="211">
        <v>2</v>
      </c>
      <c r="L194" s="208"/>
      <c r="M194" s="200"/>
      <c r="N194" s="211"/>
      <c r="O194" s="200"/>
      <c r="P194" s="208"/>
      <c r="Q194" s="200"/>
      <c r="R194" s="225"/>
      <c r="AE194" s="211">
        <v>2.2400000000000002</v>
      </c>
      <c r="AF194" s="188">
        <v>1.1415999999999999</v>
      </c>
    </row>
    <row r="195" spans="2:32" s="188" customFormat="1" ht="12.75" customHeight="1">
      <c r="B195" s="224"/>
      <c r="C195" s="209">
        <v>79</v>
      </c>
      <c r="D195" s="200"/>
      <c r="E195" s="210" t="s">
        <v>1043</v>
      </c>
      <c r="F195" s="210" t="s">
        <v>1044</v>
      </c>
      <c r="G195" s="200"/>
      <c r="H195" s="200"/>
      <c r="I195" s="200"/>
      <c r="J195" s="210" t="s">
        <v>196</v>
      </c>
      <c r="K195" s="211">
        <v>1</v>
      </c>
      <c r="L195" s="208"/>
      <c r="M195" s="200"/>
      <c r="N195" s="211"/>
      <c r="O195" s="200"/>
      <c r="P195" s="208"/>
      <c r="Q195" s="200"/>
      <c r="R195" s="225"/>
      <c r="AE195" s="211">
        <v>19.417000000000002</v>
      </c>
      <c r="AF195" s="188">
        <v>1.1415999999999999</v>
      </c>
    </row>
    <row r="196" spans="2:32" s="188" customFormat="1" ht="12.75" customHeight="1">
      <c r="B196" s="224"/>
      <c r="C196" s="209">
        <v>80</v>
      </c>
      <c r="D196" s="200"/>
      <c r="E196" s="210" t="s">
        <v>1045</v>
      </c>
      <c r="F196" s="210" t="s">
        <v>1046</v>
      </c>
      <c r="G196" s="200"/>
      <c r="H196" s="200"/>
      <c r="I196" s="200"/>
      <c r="J196" s="210" t="s">
        <v>196</v>
      </c>
      <c r="K196" s="211">
        <v>1</v>
      </c>
      <c r="L196" s="208"/>
      <c r="M196" s="200"/>
      <c r="N196" s="211"/>
      <c r="O196" s="200"/>
      <c r="P196" s="208"/>
      <c r="Q196" s="200"/>
      <c r="R196" s="225"/>
      <c r="AE196" s="211">
        <v>15.613</v>
      </c>
      <c r="AF196" s="188">
        <v>1.1415999999999999</v>
      </c>
    </row>
    <row r="197" spans="2:32" s="188" customFormat="1" ht="12.75" customHeight="1">
      <c r="B197" s="224"/>
      <c r="C197" s="209">
        <v>81</v>
      </c>
      <c r="D197" s="200"/>
      <c r="E197" s="210" t="s">
        <v>1047</v>
      </c>
      <c r="F197" s="210" t="s">
        <v>1048</v>
      </c>
      <c r="G197" s="200"/>
      <c r="H197" s="200"/>
      <c r="I197" s="200"/>
      <c r="J197" s="210" t="s">
        <v>196</v>
      </c>
      <c r="K197" s="211">
        <v>2</v>
      </c>
      <c r="L197" s="208"/>
      <c r="M197" s="200"/>
      <c r="N197" s="211"/>
      <c r="O197" s="200"/>
      <c r="P197" s="208"/>
      <c r="Q197" s="200"/>
      <c r="R197" s="225"/>
      <c r="AE197" s="211">
        <v>12.2</v>
      </c>
      <c r="AF197" s="188">
        <v>1.1415999999999999</v>
      </c>
    </row>
    <row r="198" spans="2:32" s="188" customFormat="1" ht="12.75" customHeight="1">
      <c r="B198" s="224"/>
      <c r="C198" s="209">
        <v>82</v>
      </c>
      <c r="D198" s="200"/>
      <c r="E198" s="210" t="s">
        <v>1049</v>
      </c>
      <c r="F198" s="210" t="s">
        <v>1050</v>
      </c>
      <c r="G198" s="200"/>
      <c r="H198" s="200"/>
      <c r="I198" s="200"/>
      <c r="J198" s="210" t="s">
        <v>196</v>
      </c>
      <c r="K198" s="211">
        <v>2</v>
      </c>
      <c r="L198" s="208"/>
      <c r="M198" s="200"/>
      <c r="N198" s="211"/>
      <c r="O198" s="200"/>
      <c r="P198" s="208"/>
      <c r="Q198" s="200"/>
      <c r="R198" s="225"/>
      <c r="AE198" s="211">
        <v>16</v>
      </c>
      <c r="AF198" s="188">
        <v>1.1415999999999999</v>
      </c>
    </row>
    <row r="199" spans="2:32" s="188" customFormat="1" ht="12.75" customHeight="1">
      <c r="B199" s="224"/>
      <c r="C199" s="206">
        <v>83</v>
      </c>
      <c r="D199" s="200"/>
      <c r="E199" s="207" t="s">
        <v>1051</v>
      </c>
      <c r="F199" s="207" t="s">
        <v>1052</v>
      </c>
      <c r="G199" s="200"/>
      <c r="H199" s="200"/>
      <c r="I199" s="200"/>
      <c r="J199" s="207" t="s">
        <v>196</v>
      </c>
      <c r="K199" s="208">
        <v>4</v>
      </c>
      <c r="L199" s="208"/>
      <c r="M199" s="200"/>
      <c r="N199" s="208"/>
      <c r="O199" s="200"/>
      <c r="P199" s="208"/>
      <c r="Q199" s="200"/>
      <c r="R199" s="225"/>
      <c r="AE199" s="208">
        <v>2.657</v>
      </c>
      <c r="AF199" s="188">
        <v>1.1415999999999999</v>
      </c>
    </row>
    <row r="200" spans="2:32" s="188" customFormat="1" ht="12.75" customHeight="1">
      <c r="B200" s="224"/>
      <c r="C200" s="206">
        <v>84</v>
      </c>
      <c r="D200" s="200"/>
      <c r="E200" s="207" t="s">
        <v>1053</v>
      </c>
      <c r="F200" s="207" t="s">
        <v>1054</v>
      </c>
      <c r="G200" s="200"/>
      <c r="H200" s="200"/>
      <c r="I200" s="200"/>
      <c r="J200" s="207" t="s">
        <v>903</v>
      </c>
      <c r="K200" s="208">
        <v>2</v>
      </c>
      <c r="L200" s="208"/>
      <c r="M200" s="200"/>
      <c r="N200" s="208"/>
      <c r="O200" s="200"/>
      <c r="P200" s="208"/>
      <c r="Q200" s="200"/>
      <c r="R200" s="225"/>
      <c r="AE200" s="208">
        <v>50</v>
      </c>
      <c r="AF200" s="188">
        <v>1.1415999999999999</v>
      </c>
    </row>
    <row r="201" spans="2:32" s="188" customFormat="1" ht="12.75" customHeight="1">
      <c r="B201" s="224"/>
      <c r="C201" s="209">
        <v>85</v>
      </c>
      <c r="D201" s="200"/>
      <c r="E201" s="210" t="s">
        <v>1055</v>
      </c>
      <c r="F201" s="210" t="s">
        <v>1056</v>
      </c>
      <c r="G201" s="200"/>
      <c r="H201" s="200"/>
      <c r="I201" s="200"/>
      <c r="J201" s="210" t="s">
        <v>196</v>
      </c>
      <c r="K201" s="211">
        <v>2</v>
      </c>
      <c r="L201" s="208"/>
      <c r="M201" s="200"/>
      <c r="N201" s="211"/>
      <c r="O201" s="200"/>
      <c r="P201" s="208"/>
      <c r="Q201" s="200"/>
      <c r="R201" s="225"/>
      <c r="AE201" s="211">
        <v>3.2360000000000002</v>
      </c>
      <c r="AF201" s="188">
        <v>1.1415999999999999</v>
      </c>
    </row>
    <row r="202" spans="2:32" s="188" customFormat="1" ht="12.75" customHeight="1">
      <c r="B202" s="224"/>
      <c r="C202" s="206">
        <v>86</v>
      </c>
      <c r="D202" s="200"/>
      <c r="E202" s="207" t="s">
        <v>1057</v>
      </c>
      <c r="F202" s="207" t="s">
        <v>1058</v>
      </c>
      <c r="G202" s="200"/>
      <c r="H202" s="200"/>
      <c r="I202" s="200"/>
      <c r="J202" s="207" t="s">
        <v>196</v>
      </c>
      <c r="K202" s="208">
        <v>3</v>
      </c>
      <c r="L202" s="208"/>
      <c r="M202" s="200"/>
      <c r="N202" s="208"/>
      <c r="O202" s="200"/>
      <c r="P202" s="208"/>
      <c r="Q202" s="200"/>
      <c r="R202" s="225"/>
      <c r="AE202" s="208">
        <v>2.899</v>
      </c>
      <c r="AF202" s="188">
        <v>1.1415999999999999</v>
      </c>
    </row>
    <row r="203" spans="2:32" s="188" customFormat="1" ht="12.75" customHeight="1">
      <c r="B203" s="224"/>
      <c r="C203" s="209">
        <v>87</v>
      </c>
      <c r="D203" s="200"/>
      <c r="E203" s="210" t="s">
        <v>1059</v>
      </c>
      <c r="F203" s="210" t="s">
        <v>1060</v>
      </c>
      <c r="G203" s="200"/>
      <c r="H203" s="200"/>
      <c r="I203" s="200"/>
      <c r="J203" s="210" t="s">
        <v>196</v>
      </c>
      <c r="K203" s="211">
        <v>3</v>
      </c>
      <c r="L203" s="208"/>
      <c r="M203" s="200"/>
      <c r="N203" s="211"/>
      <c r="O203" s="200"/>
      <c r="P203" s="208"/>
      <c r="Q203" s="200"/>
      <c r="R203" s="225"/>
      <c r="AE203" s="211">
        <v>4.4569999999999999</v>
      </c>
      <c r="AF203" s="188">
        <v>1.1415999999999999</v>
      </c>
    </row>
    <row r="204" spans="2:32" s="188" customFormat="1" ht="12.75" customHeight="1">
      <c r="B204" s="224"/>
      <c r="C204" s="206">
        <v>88</v>
      </c>
      <c r="D204" s="200"/>
      <c r="E204" s="207" t="s">
        <v>1061</v>
      </c>
      <c r="F204" s="207" t="s">
        <v>1062</v>
      </c>
      <c r="G204" s="200"/>
      <c r="H204" s="200"/>
      <c r="I204" s="200"/>
      <c r="J204" s="207" t="s">
        <v>196</v>
      </c>
      <c r="K204" s="208">
        <v>7</v>
      </c>
      <c r="L204" s="208"/>
      <c r="M204" s="200"/>
      <c r="N204" s="208"/>
      <c r="O204" s="200"/>
      <c r="P204" s="208"/>
      <c r="Q204" s="200"/>
      <c r="R204" s="225"/>
      <c r="AE204" s="208">
        <v>4.4180000000000001</v>
      </c>
      <c r="AF204" s="188">
        <v>1.1415999999999999</v>
      </c>
    </row>
    <row r="205" spans="2:32" s="188" customFormat="1" ht="12.75" customHeight="1">
      <c r="B205" s="224"/>
      <c r="C205" s="209">
        <v>89</v>
      </c>
      <c r="D205" s="200"/>
      <c r="E205" s="210" t="s">
        <v>1063</v>
      </c>
      <c r="F205" s="210" t="s">
        <v>1064</v>
      </c>
      <c r="G205" s="200"/>
      <c r="H205" s="200"/>
      <c r="I205" s="200"/>
      <c r="J205" s="210" t="s">
        <v>196</v>
      </c>
      <c r="K205" s="211">
        <v>5</v>
      </c>
      <c r="L205" s="208"/>
      <c r="M205" s="200"/>
      <c r="N205" s="211"/>
      <c r="O205" s="200"/>
      <c r="P205" s="208"/>
      <c r="Q205" s="200"/>
      <c r="R205" s="225"/>
      <c r="AE205" s="211">
        <v>12.881</v>
      </c>
      <c r="AF205" s="188">
        <v>1.1415999999999999</v>
      </c>
    </row>
    <row r="206" spans="2:32" s="188" customFormat="1" ht="24" customHeight="1">
      <c r="B206" s="224"/>
      <c r="C206" s="206">
        <v>90</v>
      </c>
      <c r="D206" s="200"/>
      <c r="E206" s="207" t="s">
        <v>1065</v>
      </c>
      <c r="F206" s="207" t="s">
        <v>1066</v>
      </c>
      <c r="G206" s="200"/>
      <c r="H206" s="200"/>
      <c r="I206" s="200"/>
      <c r="J206" s="207" t="s">
        <v>196</v>
      </c>
      <c r="K206" s="208">
        <v>8</v>
      </c>
      <c r="L206" s="208"/>
      <c r="M206" s="200"/>
      <c r="N206" s="208"/>
      <c r="O206" s="200"/>
      <c r="P206" s="208"/>
      <c r="Q206" s="200"/>
      <c r="R206" s="225"/>
      <c r="AE206" s="208">
        <v>1.657</v>
      </c>
      <c r="AF206" s="188">
        <v>1.1415999999999999</v>
      </c>
    </row>
    <row r="207" spans="2:32" s="188" customFormat="1" ht="24" customHeight="1">
      <c r="B207" s="224"/>
      <c r="C207" s="206">
        <v>91</v>
      </c>
      <c r="D207" s="200"/>
      <c r="E207" s="207" t="s">
        <v>1067</v>
      </c>
      <c r="F207" s="207" t="s">
        <v>1068</v>
      </c>
      <c r="G207" s="200"/>
      <c r="H207" s="200"/>
      <c r="I207" s="200"/>
      <c r="J207" s="207" t="s">
        <v>196</v>
      </c>
      <c r="K207" s="208">
        <v>2</v>
      </c>
      <c r="L207" s="208"/>
      <c r="M207" s="200"/>
      <c r="N207" s="208"/>
      <c r="O207" s="200"/>
      <c r="P207" s="208"/>
      <c r="Q207" s="200"/>
      <c r="R207" s="225"/>
      <c r="AE207" s="208">
        <v>5.2510000000000003</v>
      </c>
      <c r="AF207" s="188">
        <v>1.1415999999999999</v>
      </c>
    </row>
    <row r="208" spans="2:32" s="188" customFormat="1" ht="12.75" customHeight="1">
      <c r="B208" s="224"/>
      <c r="C208" s="206">
        <v>92</v>
      </c>
      <c r="D208" s="200"/>
      <c r="E208" s="207" t="s">
        <v>1069</v>
      </c>
      <c r="F208" s="207" t="s">
        <v>1070</v>
      </c>
      <c r="G208" s="200"/>
      <c r="H208" s="200"/>
      <c r="I208" s="200"/>
      <c r="J208" s="207" t="s">
        <v>196</v>
      </c>
      <c r="K208" s="208">
        <v>160</v>
      </c>
      <c r="L208" s="208"/>
      <c r="M208" s="200"/>
      <c r="N208" s="208"/>
      <c r="O208" s="200"/>
      <c r="P208" s="208"/>
      <c r="Q208" s="200"/>
      <c r="R208" s="225"/>
      <c r="AE208" s="208">
        <v>0.57999999999999996</v>
      </c>
      <c r="AF208" s="188">
        <v>1.1415999999999999</v>
      </c>
    </row>
    <row r="209" spans="2:32" s="188" customFormat="1" ht="24" customHeight="1">
      <c r="B209" s="224"/>
      <c r="C209" s="206">
        <v>93</v>
      </c>
      <c r="D209" s="200"/>
      <c r="E209" s="207" t="s">
        <v>1071</v>
      </c>
      <c r="F209" s="207" t="s">
        <v>1072</v>
      </c>
      <c r="G209" s="200"/>
      <c r="H209" s="200"/>
      <c r="I209" s="200"/>
      <c r="J209" s="207" t="s">
        <v>196</v>
      </c>
      <c r="K209" s="208">
        <v>1</v>
      </c>
      <c r="L209" s="208"/>
      <c r="M209" s="200"/>
      <c r="N209" s="208"/>
      <c r="O209" s="200"/>
      <c r="P209" s="208"/>
      <c r="Q209" s="200"/>
      <c r="R209" s="225"/>
      <c r="AE209" s="208">
        <v>6.6890000000000001</v>
      </c>
      <c r="AF209" s="188">
        <v>1.1415999999999999</v>
      </c>
    </row>
    <row r="210" spans="2:32" s="188" customFormat="1" ht="24" customHeight="1">
      <c r="B210" s="224"/>
      <c r="C210" s="206">
        <v>94</v>
      </c>
      <c r="D210" s="200"/>
      <c r="E210" s="207" t="s">
        <v>1073</v>
      </c>
      <c r="F210" s="207" t="s">
        <v>1074</v>
      </c>
      <c r="G210" s="200"/>
      <c r="H210" s="200"/>
      <c r="I210" s="200"/>
      <c r="J210" s="207" t="s">
        <v>196</v>
      </c>
      <c r="K210" s="208">
        <v>1</v>
      </c>
      <c r="L210" s="208"/>
      <c r="M210" s="200"/>
      <c r="N210" s="208"/>
      <c r="O210" s="200"/>
      <c r="P210" s="208"/>
      <c r="Q210" s="200"/>
      <c r="R210" s="225"/>
      <c r="AE210" s="208">
        <v>39.479999999999997</v>
      </c>
      <c r="AF210" s="188">
        <v>1.1415999999999999</v>
      </c>
    </row>
    <row r="211" spans="2:32" s="188" customFormat="1" ht="24" customHeight="1">
      <c r="B211" s="224"/>
      <c r="C211" s="206">
        <v>95</v>
      </c>
      <c r="D211" s="200"/>
      <c r="E211" s="207" t="s">
        <v>1075</v>
      </c>
      <c r="F211" s="207" t="s">
        <v>1076</v>
      </c>
      <c r="G211" s="200"/>
      <c r="H211" s="200"/>
      <c r="I211" s="200"/>
      <c r="J211" s="207" t="s">
        <v>196</v>
      </c>
      <c r="K211" s="208">
        <v>1</v>
      </c>
      <c r="L211" s="208"/>
      <c r="M211" s="200"/>
      <c r="N211" s="208"/>
      <c r="O211" s="200"/>
      <c r="P211" s="208"/>
      <c r="Q211" s="200"/>
      <c r="R211" s="225"/>
      <c r="AE211" s="208">
        <v>4.992</v>
      </c>
      <c r="AF211" s="188">
        <v>1.1415999999999999</v>
      </c>
    </row>
    <row r="212" spans="2:32" s="188" customFormat="1" ht="12.75" customHeight="1">
      <c r="B212" s="224"/>
      <c r="C212" s="206">
        <v>96</v>
      </c>
      <c r="D212" s="200"/>
      <c r="E212" s="207" t="s">
        <v>1077</v>
      </c>
      <c r="F212" s="207" t="s">
        <v>1078</v>
      </c>
      <c r="G212" s="200"/>
      <c r="H212" s="200"/>
      <c r="I212" s="200"/>
      <c r="J212" s="207" t="s">
        <v>196</v>
      </c>
      <c r="K212" s="208">
        <v>1</v>
      </c>
      <c r="L212" s="208"/>
      <c r="M212" s="200"/>
      <c r="N212" s="208"/>
      <c r="O212" s="200"/>
      <c r="P212" s="208"/>
      <c r="Q212" s="200"/>
      <c r="R212" s="225"/>
      <c r="AE212" s="208">
        <v>3.169</v>
      </c>
      <c r="AF212" s="188">
        <v>1.1415999999999999</v>
      </c>
    </row>
    <row r="213" spans="2:32" s="188" customFormat="1" ht="12.75" customHeight="1">
      <c r="B213" s="224"/>
      <c r="C213" s="206">
        <v>97</v>
      </c>
      <c r="D213" s="200"/>
      <c r="E213" s="207" t="s">
        <v>1079</v>
      </c>
      <c r="F213" s="207" t="s">
        <v>1080</v>
      </c>
      <c r="G213" s="200"/>
      <c r="H213" s="200"/>
      <c r="I213" s="200"/>
      <c r="J213" s="207" t="s">
        <v>266</v>
      </c>
      <c r="K213" s="208"/>
      <c r="L213" s="208"/>
      <c r="M213" s="200"/>
      <c r="N213" s="208"/>
      <c r="O213" s="200"/>
      <c r="P213" s="208"/>
      <c r="Q213" s="200"/>
      <c r="R213" s="225"/>
      <c r="AE213" s="208">
        <v>0.3</v>
      </c>
      <c r="AF213" s="188">
        <v>1.1415999999999999</v>
      </c>
    </row>
    <row r="214" spans="2:32" s="188" customFormat="1" ht="21" customHeight="1">
      <c r="B214" s="224"/>
      <c r="C214" s="203"/>
      <c r="D214" s="200"/>
      <c r="E214" s="204" t="s">
        <v>1081</v>
      </c>
      <c r="F214" s="204" t="s">
        <v>1082</v>
      </c>
      <c r="G214" s="200"/>
      <c r="H214" s="200"/>
      <c r="I214" s="200"/>
      <c r="J214" s="204"/>
      <c r="K214" s="205"/>
      <c r="L214" s="205"/>
      <c r="M214" s="200"/>
      <c r="N214" s="205"/>
      <c r="O214" s="200"/>
      <c r="P214" s="205"/>
      <c r="Q214" s="200"/>
      <c r="R214" s="225"/>
      <c r="AE214" s="205"/>
      <c r="AF214" s="188">
        <v>1.1415999999999999</v>
      </c>
    </row>
    <row r="215" spans="2:32" s="188" customFormat="1" ht="24" customHeight="1">
      <c r="B215" s="224"/>
      <c r="C215" s="206">
        <v>98</v>
      </c>
      <c r="D215" s="200"/>
      <c r="E215" s="207" t="s">
        <v>1083</v>
      </c>
      <c r="F215" s="207" t="s">
        <v>1084</v>
      </c>
      <c r="G215" s="200"/>
      <c r="H215" s="200"/>
      <c r="I215" s="200"/>
      <c r="J215" s="207" t="s">
        <v>196</v>
      </c>
      <c r="K215" s="208">
        <v>7</v>
      </c>
      <c r="L215" s="208"/>
      <c r="M215" s="200"/>
      <c r="N215" s="208"/>
      <c r="O215" s="200"/>
      <c r="P215" s="208"/>
      <c r="Q215" s="200"/>
      <c r="R215" s="225"/>
      <c r="AE215" s="208">
        <v>4.7930000000000001</v>
      </c>
      <c r="AF215" s="188">
        <v>1.1415999999999999</v>
      </c>
    </row>
    <row r="216" spans="2:32" s="188" customFormat="1" ht="24" customHeight="1">
      <c r="B216" s="224"/>
      <c r="C216" s="206">
        <v>99</v>
      </c>
      <c r="D216" s="200"/>
      <c r="E216" s="207" t="s">
        <v>1085</v>
      </c>
      <c r="F216" s="207" t="s">
        <v>1086</v>
      </c>
      <c r="G216" s="200"/>
      <c r="H216" s="200"/>
      <c r="I216" s="200"/>
      <c r="J216" s="207" t="s">
        <v>196</v>
      </c>
      <c r="K216" s="208">
        <v>14</v>
      </c>
      <c r="L216" s="208"/>
      <c r="M216" s="200"/>
      <c r="N216" s="208"/>
      <c r="O216" s="200"/>
      <c r="P216" s="208"/>
      <c r="Q216" s="200"/>
      <c r="R216" s="225"/>
      <c r="AE216" s="208">
        <v>5.077</v>
      </c>
      <c r="AF216" s="188">
        <v>1.1415999999999999</v>
      </c>
    </row>
    <row r="217" spans="2:32" s="188" customFormat="1" ht="24" customHeight="1">
      <c r="B217" s="224"/>
      <c r="C217" s="206">
        <v>100</v>
      </c>
      <c r="D217" s="200"/>
      <c r="E217" s="207" t="s">
        <v>1087</v>
      </c>
      <c r="F217" s="207" t="s">
        <v>1088</v>
      </c>
      <c r="G217" s="200"/>
      <c r="H217" s="200"/>
      <c r="I217" s="200"/>
      <c r="J217" s="207" t="s">
        <v>196</v>
      </c>
      <c r="K217" s="208">
        <v>3</v>
      </c>
      <c r="L217" s="208"/>
      <c r="M217" s="200"/>
      <c r="N217" s="208"/>
      <c r="O217" s="200"/>
      <c r="P217" s="208"/>
      <c r="Q217" s="200"/>
      <c r="R217" s="225"/>
      <c r="AE217" s="208">
        <v>5.3760000000000003</v>
      </c>
      <c r="AF217" s="188">
        <v>1.1415999999999999</v>
      </c>
    </row>
    <row r="218" spans="2:32" s="188" customFormat="1" ht="24" customHeight="1">
      <c r="B218" s="224"/>
      <c r="C218" s="206">
        <v>101</v>
      </c>
      <c r="D218" s="200"/>
      <c r="E218" s="207" t="s">
        <v>1089</v>
      </c>
      <c r="F218" s="207" t="s">
        <v>1090</v>
      </c>
      <c r="G218" s="200"/>
      <c r="H218" s="200"/>
      <c r="I218" s="200"/>
      <c r="J218" s="207" t="s">
        <v>196</v>
      </c>
      <c r="K218" s="208">
        <v>1</v>
      </c>
      <c r="L218" s="208"/>
      <c r="M218" s="200"/>
      <c r="N218" s="208"/>
      <c r="O218" s="200"/>
      <c r="P218" s="208"/>
      <c r="Q218" s="200"/>
      <c r="R218" s="225"/>
      <c r="AE218" s="208">
        <v>5.2839999999999998</v>
      </c>
      <c r="AF218" s="188">
        <v>1.1415999999999999</v>
      </c>
    </row>
    <row r="219" spans="2:32" s="188" customFormat="1" ht="24" customHeight="1">
      <c r="B219" s="224"/>
      <c r="C219" s="206">
        <v>102</v>
      </c>
      <c r="D219" s="200"/>
      <c r="E219" s="207" t="s">
        <v>1091</v>
      </c>
      <c r="F219" s="207" t="s">
        <v>1092</v>
      </c>
      <c r="G219" s="200"/>
      <c r="H219" s="200"/>
      <c r="I219" s="200"/>
      <c r="J219" s="207" t="s">
        <v>196</v>
      </c>
      <c r="K219" s="208">
        <v>6</v>
      </c>
      <c r="L219" s="208"/>
      <c r="M219" s="200"/>
      <c r="N219" s="208"/>
      <c r="O219" s="200"/>
      <c r="P219" s="208"/>
      <c r="Q219" s="200"/>
      <c r="R219" s="225"/>
      <c r="AE219" s="208">
        <v>5.2030000000000003</v>
      </c>
      <c r="AF219" s="188">
        <v>1.1415999999999999</v>
      </c>
    </row>
    <row r="220" spans="2:32" s="188" customFormat="1" ht="24" customHeight="1">
      <c r="B220" s="224"/>
      <c r="C220" s="206">
        <v>103</v>
      </c>
      <c r="D220" s="200"/>
      <c r="E220" s="207" t="s">
        <v>1093</v>
      </c>
      <c r="F220" s="207" t="s">
        <v>1094</v>
      </c>
      <c r="G220" s="200"/>
      <c r="H220" s="200"/>
      <c r="I220" s="200"/>
      <c r="J220" s="207" t="s">
        <v>196</v>
      </c>
      <c r="K220" s="208">
        <v>1</v>
      </c>
      <c r="L220" s="208"/>
      <c r="M220" s="200"/>
      <c r="N220" s="208"/>
      <c r="O220" s="200"/>
      <c r="P220" s="208"/>
      <c r="Q220" s="200"/>
      <c r="R220" s="225"/>
      <c r="AE220" s="208">
        <v>5.5350000000000001</v>
      </c>
      <c r="AF220" s="188">
        <v>1.1415999999999999</v>
      </c>
    </row>
    <row r="221" spans="2:32" s="188" customFormat="1" ht="24" customHeight="1">
      <c r="B221" s="224"/>
      <c r="C221" s="206">
        <v>104</v>
      </c>
      <c r="D221" s="200"/>
      <c r="E221" s="207" t="s">
        <v>1095</v>
      </c>
      <c r="F221" s="207" t="s">
        <v>1096</v>
      </c>
      <c r="G221" s="200"/>
      <c r="H221" s="200"/>
      <c r="I221" s="200"/>
      <c r="J221" s="207" t="s">
        <v>196</v>
      </c>
      <c r="K221" s="208">
        <v>4</v>
      </c>
      <c r="L221" s="208"/>
      <c r="M221" s="200"/>
      <c r="N221" s="208"/>
      <c r="O221" s="200"/>
      <c r="P221" s="208"/>
      <c r="Q221" s="200"/>
      <c r="R221" s="225"/>
      <c r="AE221" s="208">
        <v>7.1050000000000004</v>
      </c>
      <c r="AF221" s="188">
        <v>1.1415999999999999</v>
      </c>
    </row>
    <row r="222" spans="2:32" s="188" customFormat="1" ht="24" customHeight="1">
      <c r="B222" s="224"/>
      <c r="C222" s="206">
        <v>105</v>
      </c>
      <c r="D222" s="200"/>
      <c r="E222" s="207" t="s">
        <v>1097</v>
      </c>
      <c r="F222" s="207" t="s">
        <v>1098</v>
      </c>
      <c r="G222" s="200"/>
      <c r="H222" s="200"/>
      <c r="I222" s="200"/>
      <c r="J222" s="207" t="s">
        <v>196</v>
      </c>
      <c r="K222" s="208">
        <v>2</v>
      </c>
      <c r="L222" s="208"/>
      <c r="M222" s="200"/>
      <c r="N222" s="208"/>
      <c r="O222" s="200"/>
      <c r="P222" s="208"/>
      <c r="Q222" s="200"/>
      <c r="R222" s="225"/>
      <c r="AE222" s="208">
        <v>5.8529999999999998</v>
      </c>
      <c r="AF222" s="188">
        <v>1.1415999999999999</v>
      </c>
    </row>
    <row r="223" spans="2:32" s="188" customFormat="1" ht="24" customHeight="1">
      <c r="B223" s="224"/>
      <c r="C223" s="206">
        <v>106</v>
      </c>
      <c r="D223" s="200"/>
      <c r="E223" s="207" t="s">
        <v>1099</v>
      </c>
      <c r="F223" s="207" t="s">
        <v>1100</v>
      </c>
      <c r="G223" s="200"/>
      <c r="H223" s="200"/>
      <c r="I223" s="200"/>
      <c r="J223" s="207" t="s">
        <v>196</v>
      </c>
      <c r="K223" s="208">
        <v>24</v>
      </c>
      <c r="L223" s="208"/>
      <c r="M223" s="200"/>
      <c r="N223" s="208"/>
      <c r="O223" s="200"/>
      <c r="P223" s="208"/>
      <c r="Q223" s="200"/>
      <c r="R223" s="225"/>
      <c r="AE223" s="208">
        <v>2.851</v>
      </c>
      <c r="AF223" s="188">
        <v>1.1415999999999999</v>
      </c>
    </row>
    <row r="224" spans="2:32" s="188" customFormat="1" ht="24" customHeight="1">
      <c r="B224" s="224"/>
      <c r="C224" s="206">
        <v>107</v>
      </c>
      <c r="D224" s="200"/>
      <c r="E224" s="207" t="s">
        <v>1101</v>
      </c>
      <c r="F224" s="207" t="s">
        <v>1102</v>
      </c>
      <c r="G224" s="200"/>
      <c r="H224" s="200"/>
      <c r="I224" s="200"/>
      <c r="J224" s="207" t="s">
        <v>196</v>
      </c>
      <c r="K224" s="208">
        <v>14</v>
      </c>
      <c r="L224" s="208"/>
      <c r="M224" s="200"/>
      <c r="N224" s="208"/>
      <c r="O224" s="200"/>
      <c r="P224" s="208"/>
      <c r="Q224" s="200"/>
      <c r="R224" s="225"/>
      <c r="AE224" s="208">
        <v>5.5380000000000003</v>
      </c>
      <c r="AF224" s="188">
        <v>1.1415999999999999</v>
      </c>
    </row>
    <row r="225" spans="2:32" s="188" customFormat="1" ht="24" customHeight="1">
      <c r="B225" s="224"/>
      <c r="C225" s="209">
        <v>108</v>
      </c>
      <c r="D225" s="200"/>
      <c r="E225" s="210" t="s">
        <v>1103</v>
      </c>
      <c r="F225" s="210" t="s">
        <v>1104</v>
      </c>
      <c r="G225" s="200"/>
      <c r="H225" s="200"/>
      <c r="I225" s="200"/>
      <c r="J225" s="210" t="s">
        <v>196</v>
      </c>
      <c r="K225" s="211">
        <v>4</v>
      </c>
      <c r="L225" s="208"/>
      <c r="M225" s="200"/>
      <c r="N225" s="211"/>
      <c r="O225" s="200"/>
      <c r="P225" s="208"/>
      <c r="Q225" s="200"/>
      <c r="R225" s="225"/>
      <c r="AE225" s="211">
        <v>38.881</v>
      </c>
      <c r="AF225" s="188">
        <v>1.1415999999999999</v>
      </c>
    </row>
    <row r="226" spans="2:32" s="188" customFormat="1" ht="24" customHeight="1">
      <c r="B226" s="224"/>
      <c r="C226" s="209">
        <v>109</v>
      </c>
      <c r="D226" s="200"/>
      <c r="E226" s="210" t="s">
        <v>1105</v>
      </c>
      <c r="F226" s="210" t="s">
        <v>1106</v>
      </c>
      <c r="G226" s="200"/>
      <c r="H226" s="200"/>
      <c r="I226" s="200"/>
      <c r="J226" s="210" t="s">
        <v>196</v>
      </c>
      <c r="K226" s="211">
        <v>2</v>
      </c>
      <c r="L226" s="208"/>
      <c r="M226" s="200"/>
      <c r="N226" s="211"/>
      <c r="O226" s="200"/>
      <c r="P226" s="208"/>
      <c r="Q226" s="200"/>
      <c r="R226" s="225"/>
      <c r="AE226" s="211">
        <v>40.148000000000003</v>
      </c>
      <c r="AF226" s="188">
        <v>1.1415999999999999</v>
      </c>
    </row>
    <row r="227" spans="2:32" s="188" customFormat="1" ht="24" customHeight="1">
      <c r="B227" s="224"/>
      <c r="C227" s="209">
        <v>110</v>
      </c>
      <c r="D227" s="200"/>
      <c r="E227" s="210" t="s">
        <v>1107</v>
      </c>
      <c r="F227" s="210" t="s">
        <v>1108</v>
      </c>
      <c r="G227" s="200"/>
      <c r="H227" s="200"/>
      <c r="I227" s="200"/>
      <c r="J227" s="210" t="s">
        <v>196</v>
      </c>
      <c r="K227" s="211">
        <v>1</v>
      </c>
      <c r="L227" s="208"/>
      <c r="M227" s="200"/>
      <c r="N227" s="211"/>
      <c r="O227" s="200"/>
      <c r="P227" s="208"/>
      <c r="Q227" s="200"/>
      <c r="R227" s="225"/>
      <c r="AE227" s="211">
        <v>44.53</v>
      </c>
      <c r="AF227" s="188">
        <v>1.1415999999999999</v>
      </c>
    </row>
    <row r="228" spans="2:32" s="188" customFormat="1" ht="24" customHeight="1">
      <c r="B228" s="224"/>
      <c r="C228" s="209">
        <v>111</v>
      </c>
      <c r="D228" s="200"/>
      <c r="E228" s="210" t="s">
        <v>1109</v>
      </c>
      <c r="F228" s="210" t="s">
        <v>1110</v>
      </c>
      <c r="G228" s="200"/>
      <c r="H228" s="200"/>
      <c r="I228" s="200"/>
      <c r="J228" s="210" t="s">
        <v>196</v>
      </c>
      <c r="K228" s="211">
        <v>4</v>
      </c>
      <c r="L228" s="208"/>
      <c r="M228" s="200"/>
      <c r="N228" s="211"/>
      <c r="O228" s="200"/>
      <c r="P228" s="208"/>
      <c r="Q228" s="200"/>
      <c r="R228" s="225"/>
      <c r="AE228" s="211">
        <v>53.338000000000001</v>
      </c>
      <c r="AF228" s="188">
        <v>1.1415999999999999</v>
      </c>
    </row>
    <row r="229" spans="2:32" s="188" customFormat="1" ht="24" customHeight="1">
      <c r="B229" s="224"/>
      <c r="C229" s="209">
        <v>112</v>
      </c>
      <c r="D229" s="200"/>
      <c r="E229" s="210" t="s">
        <v>1111</v>
      </c>
      <c r="F229" s="210" t="s">
        <v>1112</v>
      </c>
      <c r="G229" s="200"/>
      <c r="H229" s="200"/>
      <c r="I229" s="200"/>
      <c r="J229" s="210" t="s">
        <v>196</v>
      </c>
      <c r="K229" s="211">
        <v>10</v>
      </c>
      <c r="L229" s="208"/>
      <c r="M229" s="200"/>
      <c r="N229" s="211"/>
      <c r="O229" s="200"/>
      <c r="P229" s="208"/>
      <c r="Q229" s="200"/>
      <c r="R229" s="225"/>
      <c r="AE229" s="211">
        <v>57.722999999999999</v>
      </c>
      <c r="AF229" s="188">
        <v>1.1415999999999999</v>
      </c>
    </row>
    <row r="230" spans="2:32" s="188" customFormat="1" ht="24" customHeight="1">
      <c r="B230" s="224"/>
      <c r="C230" s="209">
        <v>113</v>
      </c>
      <c r="D230" s="200"/>
      <c r="E230" s="210" t="s">
        <v>1113</v>
      </c>
      <c r="F230" s="210" t="s">
        <v>1114</v>
      </c>
      <c r="G230" s="200"/>
      <c r="H230" s="200"/>
      <c r="I230" s="200"/>
      <c r="J230" s="210" t="s">
        <v>196</v>
      </c>
      <c r="K230" s="211">
        <v>3</v>
      </c>
      <c r="L230" s="208"/>
      <c r="M230" s="200"/>
      <c r="N230" s="211"/>
      <c r="O230" s="200"/>
      <c r="P230" s="208"/>
      <c r="Q230" s="200"/>
      <c r="R230" s="225"/>
      <c r="AE230" s="211">
        <v>62.146999999999998</v>
      </c>
      <c r="AF230" s="188">
        <v>1.1415999999999999</v>
      </c>
    </row>
    <row r="231" spans="2:32" s="188" customFormat="1" ht="24" customHeight="1">
      <c r="B231" s="224"/>
      <c r="C231" s="209">
        <v>114</v>
      </c>
      <c r="D231" s="200"/>
      <c r="E231" s="210" t="s">
        <v>1115</v>
      </c>
      <c r="F231" s="210" t="s">
        <v>1116</v>
      </c>
      <c r="G231" s="200"/>
      <c r="H231" s="200"/>
      <c r="I231" s="200"/>
      <c r="J231" s="210" t="s">
        <v>196</v>
      </c>
      <c r="K231" s="211">
        <v>1</v>
      </c>
      <c r="L231" s="208"/>
      <c r="M231" s="200"/>
      <c r="N231" s="211"/>
      <c r="O231" s="200"/>
      <c r="P231" s="208"/>
      <c r="Q231" s="200"/>
      <c r="R231" s="225"/>
      <c r="AE231" s="211">
        <v>86.853999999999999</v>
      </c>
      <c r="AF231" s="188">
        <v>1.1415999999999999</v>
      </c>
    </row>
    <row r="232" spans="2:32" s="188" customFormat="1" ht="24" customHeight="1">
      <c r="B232" s="224"/>
      <c r="C232" s="209">
        <v>115</v>
      </c>
      <c r="D232" s="200"/>
      <c r="E232" s="210" t="s">
        <v>1117</v>
      </c>
      <c r="F232" s="210" t="s">
        <v>1118</v>
      </c>
      <c r="G232" s="200"/>
      <c r="H232" s="200"/>
      <c r="I232" s="200"/>
      <c r="J232" s="210" t="s">
        <v>196</v>
      </c>
      <c r="K232" s="211">
        <v>6</v>
      </c>
      <c r="L232" s="208"/>
      <c r="M232" s="200"/>
      <c r="N232" s="211"/>
      <c r="O232" s="200"/>
      <c r="P232" s="208"/>
      <c r="Q232" s="200"/>
      <c r="R232" s="225"/>
      <c r="AE232" s="211">
        <v>64.801000000000002</v>
      </c>
      <c r="AF232" s="188">
        <v>1.1415999999999999</v>
      </c>
    </row>
    <row r="233" spans="2:32" s="188" customFormat="1" ht="24" customHeight="1">
      <c r="B233" s="224"/>
      <c r="C233" s="209">
        <v>116</v>
      </c>
      <c r="D233" s="200"/>
      <c r="E233" s="210" t="s">
        <v>1119</v>
      </c>
      <c r="F233" s="210" t="s">
        <v>1120</v>
      </c>
      <c r="G233" s="200"/>
      <c r="H233" s="200"/>
      <c r="I233" s="200"/>
      <c r="J233" s="210" t="s">
        <v>196</v>
      </c>
      <c r="K233" s="211">
        <v>4</v>
      </c>
      <c r="L233" s="208"/>
      <c r="M233" s="200"/>
      <c r="N233" s="211"/>
      <c r="O233" s="200"/>
      <c r="P233" s="208"/>
      <c r="Q233" s="200"/>
      <c r="R233" s="225"/>
      <c r="AE233" s="211">
        <v>108.53100000000001</v>
      </c>
      <c r="AF233" s="188">
        <v>1.1415999999999999</v>
      </c>
    </row>
    <row r="234" spans="2:32" s="188" customFormat="1" ht="24" customHeight="1">
      <c r="B234" s="224"/>
      <c r="C234" s="209">
        <v>117</v>
      </c>
      <c r="D234" s="200"/>
      <c r="E234" s="210" t="s">
        <v>1121</v>
      </c>
      <c r="F234" s="210" t="s">
        <v>1122</v>
      </c>
      <c r="G234" s="200"/>
      <c r="H234" s="200"/>
      <c r="I234" s="200"/>
      <c r="J234" s="210" t="s">
        <v>196</v>
      </c>
      <c r="K234" s="211">
        <v>1</v>
      </c>
      <c r="L234" s="208"/>
      <c r="M234" s="200"/>
      <c r="N234" s="211"/>
      <c r="O234" s="200"/>
      <c r="P234" s="208"/>
      <c r="Q234" s="200"/>
      <c r="R234" s="225"/>
      <c r="AE234" s="211">
        <v>99.533000000000001</v>
      </c>
      <c r="AF234" s="188">
        <v>1.1415999999999999</v>
      </c>
    </row>
    <row r="235" spans="2:32" s="188" customFormat="1" ht="24" customHeight="1">
      <c r="B235" s="224"/>
      <c r="C235" s="209">
        <v>118</v>
      </c>
      <c r="D235" s="200"/>
      <c r="E235" s="210" t="s">
        <v>1123</v>
      </c>
      <c r="F235" s="210" t="s">
        <v>1124</v>
      </c>
      <c r="G235" s="200"/>
      <c r="H235" s="200"/>
      <c r="I235" s="200"/>
      <c r="J235" s="210" t="s">
        <v>196</v>
      </c>
      <c r="K235" s="211">
        <v>2</v>
      </c>
      <c r="L235" s="208"/>
      <c r="M235" s="200"/>
      <c r="N235" s="211"/>
      <c r="O235" s="200"/>
      <c r="P235" s="208"/>
      <c r="Q235" s="200"/>
      <c r="R235" s="225"/>
      <c r="AE235" s="211">
        <v>87.709000000000003</v>
      </c>
      <c r="AF235" s="188">
        <v>1.1415999999999999</v>
      </c>
    </row>
    <row r="236" spans="2:32" s="188" customFormat="1" ht="24" customHeight="1">
      <c r="B236" s="224"/>
      <c r="C236" s="206">
        <v>119</v>
      </c>
      <c r="D236" s="200"/>
      <c r="E236" s="207" t="s">
        <v>1125</v>
      </c>
      <c r="F236" s="207" t="s">
        <v>1126</v>
      </c>
      <c r="G236" s="200"/>
      <c r="H236" s="200"/>
      <c r="I236" s="200"/>
      <c r="J236" s="207" t="s">
        <v>266</v>
      </c>
      <c r="K236" s="208"/>
      <c r="L236" s="208"/>
      <c r="M236" s="200"/>
      <c r="N236" s="208"/>
      <c r="O236" s="200"/>
      <c r="P236" s="208"/>
      <c r="Q236" s="200"/>
      <c r="R236" s="225"/>
      <c r="AE236" s="208">
        <v>1.65</v>
      </c>
      <c r="AF236" s="188">
        <v>1.1415999999999999</v>
      </c>
    </row>
    <row r="237" spans="2:32" s="188" customFormat="1" ht="21" customHeight="1">
      <c r="B237" s="224"/>
      <c r="C237" s="203"/>
      <c r="D237" s="200"/>
      <c r="E237" s="204" t="s">
        <v>1127</v>
      </c>
      <c r="F237" s="204" t="s">
        <v>1128</v>
      </c>
      <c r="G237" s="200"/>
      <c r="H237" s="200"/>
      <c r="I237" s="200"/>
      <c r="J237" s="204"/>
      <c r="K237" s="205"/>
      <c r="L237" s="205"/>
      <c r="M237" s="200"/>
      <c r="N237" s="205"/>
      <c r="O237" s="200"/>
      <c r="P237" s="205"/>
      <c r="Q237" s="200"/>
      <c r="R237" s="225"/>
      <c r="AE237" s="205"/>
      <c r="AF237" s="188">
        <v>1.1415999999999999</v>
      </c>
    </row>
    <row r="238" spans="2:32" s="188" customFormat="1" ht="24" customHeight="1">
      <c r="B238" s="224"/>
      <c r="C238" s="206">
        <v>120</v>
      </c>
      <c r="D238" s="200"/>
      <c r="E238" s="207" t="s">
        <v>1129</v>
      </c>
      <c r="F238" s="207" t="s">
        <v>1130</v>
      </c>
      <c r="G238" s="200"/>
      <c r="H238" s="200"/>
      <c r="I238" s="200"/>
      <c r="J238" s="207" t="s">
        <v>783</v>
      </c>
      <c r="K238" s="208">
        <v>250</v>
      </c>
      <c r="L238" s="208"/>
      <c r="M238" s="200"/>
      <c r="N238" s="208"/>
      <c r="O238" s="200"/>
      <c r="P238" s="208"/>
      <c r="Q238" s="200"/>
      <c r="R238" s="225"/>
      <c r="AE238" s="208">
        <v>5.0389999999999997</v>
      </c>
      <c r="AF238" s="188">
        <v>1.1415999999999999</v>
      </c>
    </row>
    <row r="239" spans="2:32" s="188" customFormat="1" ht="12.75" customHeight="1">
      <c r="B239" s="224"/>
      <c r="C239" s="209">
        <v>121</v>
      </c>
      <c r="D239" s="200"/>
      <c r="E239" s="210" t="s">
        <v>1131</v>
      </c>
      <c r="F239" s="210" t="s">
        <v>1132</v>
      </c>
      <c r="G239" s="200"/>
      <c r="H239" s="200"/>
      <c r="I239" s="200"/>
      <c r="J239" s="210" t="s">
        <v>210</v>
      </c>
      <c r="K239" s="211">
        <v>0.25</v>
      </c>
      <c r="L239" s="208"/>
      <c r="M239" s="200"/>
      <c r="N239" s="211"/>
      <c r="O239" s="200"/>
      <c r="P239" s="208"/>
      <c r="Q239" s="200"/>
      <c r="R239" s="225"/>
      <c r="AE239" s="211">
        <v>996</v>
      </c>
      <c r="AF239" s="188">
        <v>1.1415999999999999</v>
      </c>
    </row>
    <row r="240" spans="2:32" s="188" customFormat="1" ht="24" customHeight="1">
      <c r="B240" s="224"/>
      <c r="C240" s="206">
        <v>122</v>
      </c>
      <c r="D240" s="200"/>
      <c r="E240" s="207" t="s">
        <v>323</v>
      </c>
      <c r="F240" s="207" t="s">
        <v>1133</v>
      </c>
      <c r="G240" s="200"/>
      <c r="H240" s="200"/>
      <c r="I240" s="200"/>
      <c r="J240" s="207" t="s">
        <v>266</v>
      </c>
      <c r="K240" s="208"/>
      <c r="L240" s="208"/>
      <c r="M240" s="200"/>
      <c r="N240" s="208"/>
      <c r="O240" s="200"/>
      <c r="P240" s="208"/>
      <c r="Q240" s="200"/>
      <c r="R240" s="225"/>
      <c r="AE240" s="208">
        <v>1.1000000000000001</v>
      </c>
      <c r="AF240" s="188">
        <v>1.1415999999999999</v>
      </c>
    </row>
    <row r="241" spans="2:32" s="188" customFormat="1" ht="21" customHeight="1">
      <c r="B241" s="224"/>
      <c r="C241" s="203"/>
      <c r="D241" s="200"/>
      <c r="E241" s="204" t="s">
        <v>1134</v>
      </c>
      <c r="F241" s="204" t="s">
        <v>1135</v>
      </c>
      <c r="G241" s="200"/>
      <c r="H241" s="200"/>
      <c r="I241" s="200"/>
      <c r="J241" s="204"/>
      <c r="K241" s="205"/>
      <c r="L241" s="205"/>
      <c r="M241" s="200"/>
      <c r="N241" s="205"/>
      <c r="O241" s="200"/>
      <c r="P241" s="205"/>
      <c r="Q241" s="200"/>
      <c r="R241" s="225"/>
      <c r="AE241" s="205"/>
      <c r="AF241" s="188">
        <v>1.1415999999999999</v>
      </c>
    </row>
    <row r="242" spans="2:32" s="188" customFormat="1" ht="24" customHeight="1">
      <c r="B242" s="224"/>
      <c r="C242" s="206">
        <v>123</v>
      </c>
      <c r="D242" s="200"/>
      <c r="E242" s="207" t="s">
        <v>1136</v>
      </c>
      <c r="F242" s="207" t="s">
        <v>1137</v>
      </c>
      <c r="G242" s="200"/>
      <c r="H242" s="200"/>
      <c r="I242" s="200"/>
      <c r="J242" s="207" t="s">
        <v>139</v>
      </c>
      <c r="K242" s="208">
        <v>9</v>
      </c>
      <c r="L242" s="208"/>
      <c r="M242" s="200"/>
      <c r="N242" s="208"/>
      <c r="O242" s="200"/>
      <c r="P242" s="208"/>
      <c r="Q242" s="200"/>
      <c r="R242" s="225"/>
      <c r="AE242" s="208">
        <v>5.2889999999999997</v>
      </c>
      <c r="AF242" s="188">
        <v>1.1415999999999999</v>
      </c>
    </row>
    <row r="243" spans="2:32" s="188" customFormat="1" ht="24" customHeight="1">
      <c r="B243" s="224"/>
      <c r="C243" s="206">
        <v>124</v>
      </c>
      <c r="D243" s="200"/>
      <c r="E243" s="207" t="s">
        <v>1138</v>
      </c>
      <c r="F243" s="207" t="s">
        <v>1139</v>
      </c>
      <c r="G243" s="200"/>
      <c r="H243" s="200"/>
      <c r="I243" s="200"/>
      <c r="J243" s="207" t="s">
        <v>139</v>
      </c>
      <c r="K243" s="208">
        <v>9</v>
      </c>
      <c r="L243" s="208"/>
      <c r="M243" s="200"/>
      <c r="N243" s="208"/>
      <c r="O243" s="200"/>
      <c r="P243" s="208"/>
      <c r="Q243" s="200"/>
      <c r="R243" s="225"/>
      <c r="AE243" s="208">
        <v>2.15</v>
      </c>
      <c r="AF243" s="188">
        <v>1.1415999999999999</v>
      </c>
    </row>
    <row r="244" spans="2:32" s="188" customFormat="1" ht="24" customHeight="1">
      <c r="B244" s="224"/>
      <c r="C244" s="206">
        <v>125</v>
      </c>
      <c r="D244" s="200"/>
      <c r="E244" s="207" t="s">
        <v>1140</v>
      </c>
      <c r="F244" s="207" t="s">
        <v>1141</v>
      </c>
      <c r="G244" s="200"/>
      <c r="H244" s="200"/>
      <c r="I244" s="200"/>
      <c r="J244" s="207" t="s">
        <v>304</v>
      </c>
      <c r="K244" s="208">
        <v>415</v>
      </c>
      <c r="L244" s="208"/>
      <c r="M244" s="200"/>
      <c r="N244" s="208"/>
      <c r="O244" s="200"/>
      <c r="P244" s="208"/>
      <c r="Q244" s="200"/>
      <c r="R244" s="225"/>
      <c r="AE244" s="208">
        <v>1.7789999999999999</v>
      </c>
      <c r="AF244" s="188">
        <v>1.1415999999999999</v>
      </c>
    </row>
    <row r="245" spans="2:32" s="188" customFormat="1" ht="24" customHeight="1">
      <c r="B245" s="224"/>
      <c r="C245" s="206">
        <v>126</v>
      </c>
      <c r="D245" s="200"/>
      <c r="E245" s="207" t="s">
        <v>1142</v>
      </c>
      <c r="F245" s="207" t="s">
        <v>1143</v>
      </c>
      <c r="G245" s="200"/>
      <c r="H245" s="200"/>
      <c r="I245" s="200"/>
      <c r="J245" s="207" t="s">
        <v>304</v>
      </c>
      <c r="K245" s="208">
        <v>416</v>
      </c>
      <c r="L245" s="208"/>
      <c r="M245" s="200"/>
      <c r="N245" s="208"/>
      <c r="O245" s="200"/>
      <c r="P245" s="208"/>
      <c r="Q245" s="200"/>
      <c r="R245" s="225"/>
      <c r="AE245" s="208">
        <v>0.45100000000000001</v>
      </c>
      <c r="AF245" s="188">
        <v>1.1415999999999999</v>
      </c>
    </row>
    <row r="246" spans="2:32" s="188" customFormat="1" ht="14.25" customHeight="1">
      <c r="B246" s="224"/>
      <c r="C246" s="199"/>
      <c r="D246" s="200"/>
      <c r="E246" s="201" t="s">
        <v>1144</v>
      </c>
      <c r="F246" s="201" t="s">
        <v>1145</v>
      </c>
      <c r="G246" s="200"/>
      <c r="H246" s="200"/>
      <c r="I246" s="200"/>
      <c r="J246" s="201"/>
      <c r="K246" s="202"/>
      <c r="L246" s="202"/>
      <c r="M246" s="200"/>
      <c r="N246" s="202"/>
      <c r="O246" s="200"/>
      <c r="P246" s="202"/>
      <c r="Q246" s="200"/>
      <c r="R246" s="225"/>
      <c r="AE246" s="202"/>
      <c r="AF246" s="188">
        <v>1.1415999999999999</v>
      </c>
    </row>
    <row r="247" spans="2:32" s="188" customFormat="1" ht="24" customHeight="1">
      <c r="B247" s="224"/>
      <c r="C247" s="206">
        <v>127</v>
      </c>
      <c r="D247" s="200"/>
      <c r="E247" s="207" t="s">
        <v>1146</v>
      </c>
      <c r="F247" s="207" t="s">
        <v>1147</v>
      </c>
      <c r="G247" s="200"/>
      <c r="H247" s="200"/>
      <c r="I247" s="200"/>
      <c r="J247" s="207" t="s">
        <v>196</v>
      </c>
      <c r="K247" s="208">
        <v>1</v>
      </c>
      <c r="L247" s="208"/>
      <c r="M247" s="200"/>
      <c r="N247" s="208"/>
      <c r="O247" s="200"/>
      <c r="P247" s="208"/>
      <c r="Q247" s="200"/>
      <c r="R247" s="225"/>
      <c r="AE247" s="208">
        <v>17.347999999999999</v>
      </c>
      <c r="AF247" s="188">
        <v>1.1415999999999999</v>
      </c>
    </row>
    <row r="248" spans="2:32" s="188" customFormat="1" ht="24" customHeight="1">
      <c r="B248" s="224"/>
      <c r="C248" s="206">
        <v>128</v>
      </c>
      <c r="D248" s="200"/>
      <c r="E248" s="207" t="s">
        <v>1148</v>
      </c>
      <c r="F248" s="207" t="s">
        <v>1149</v>
      </c>
      <c r="G248" s="200"/>
      <c r="H248" s="200"/>
      <c r="I248" s="200"/>
      <c r="J248" s="207" t="s">
        <v>196</v>
      </c>
      <c r="K248" s="208">
        <v>1</v>
      </c>
      <c r="L248" s="208"/>
      <c r="M248" s="200"/>
      <c r="N248" s="208"/>
      <c r="O248" s="200"/>
      <c r="P248" s="208"/>
      <c r="Q248" s="200"/>
      <c r="R248" s="225"/>
      <c r="AE248" s="208">
        <v>4.8929999999999998</v>
      </c>
      <c r="AF248" s="188">
        <v>1.1415999999999999</v>
      </c>
    </row>
    <row r="249" spans="2:32" s="188" customFormat="1" ht="24" customHeight="1">
      <c r="B249" s="224"/>
      <c r="C249" s="206">
        <v>129</v>
      </c>
      <c r="D249" s="200"/>
      <c r="E249" s="207" t="s">
        <v>1150</v>
      </c>
      <c r="F249" s="207" t="s">
        <v>1151</v>
      </c>
      <c r="G249" s="200"/>
      <c r="H249" s="200"/>
      <c r="I249" s="200"/>
      <c r="J249" s="207" t="s">
        <v>196</v>
      </c>
      <c r="K249" s="208">
        <v>1</v>
      </c>
      <c r="L249" s="208"/>
      <c r="M249" s="200"/>
      <c r="N249" s="208"/>
      <c r="O249" s="200"/>
      <c r="P249" s="208"/>
      <c r="Q249" s="200"/>
      <c r="R249" s="225"/>
      <c r="AE249" s="208">
        <v>25.536999999999999</v>
      </c>
      <c r="AF249" s="188">
        <v>1.1415999999999999</v>
      </c>
    </row>
    <row r="250" spans="2:32" s="188" customFormat="1" ht="24" customHeight="1">
      <c r="B250" s="224"/>
      <c r="C250" s="206">
        <v>130</v>
      </c>
      <c r="D250" s="200"/>
      <c r="E250" s="207" t="s">
        <v>1152</v>
      </c>
      <c r="F250" s="207" t="s">
        <v>1153</v>
      </c>
      <c r="G250" s="200"/>
      <c r="H250" s="200"/>
      <c r="I250" s="200"/>
      <c r="J250" s="207" t="s">
        <v>196</v>
      </c>
      <c r="K250" s="208">
        <v>1</v>
      </c>
      <c r="L250" s="208"/>
      <c r="M250" s="200"/>
      <c r="N250" s="208"/>
      <c r="O250" s="200"/>
      <c r="P250" s="208"/>
      <c r="Q250" s="200"/>
      <c r="R250" s="225"/>
      <c r="AE250" s="208">
        <v>7.2779999999999996</v>
      </c>
      <c r="AF250" s="188">
        <v>1.1415999999999999</v>
      </c>
    </row>
    <row r="251" spans="2:32" s="188" customFormat="1" ht="24" customHeight="1">
      <c r="B251" s="224"/>
      <c r="C251" s="206">
        <v>131</v>
      </c>
      <c r="D251" s="200"/>
      <c r="E251" s="207" t="s">
        <v>1154</v>
      </c>
      <c r="F251" s="207" t="s">
        <v>1155</v>
      </c>
      <c r="G251" s="200"/>
      <c r="H251" s="200"/>
      <c r="I251" s="200"/>
      <c r="J251" s="207" t="s">
        <v>196</v>
      </c>
      <c r="K251" s="208">
        <v>1</v>
      </c>
      <c r="L251" s="208"/>
      <c r="M251" s="200"/>
      <c r="N251" s="208"/>
      <c r="O251" s="200"/>
      <c r="P251" s="208"/>
      <c r="Q251" s="200"/>
      <c r="R251" s="225"/>
      <c r="AE251" s="208">
        <v>9.516</v>
      </c>
      <c r="AF251" s="188">
        <v>1.1415999999999999</v>
      </c>
    </row>
    <row r="252" spans="2:32" s="188" customFormat="1" ht="24" customHeight="1">
      <c r="B252" s="224"/>
      <c r="C252" s="206">
        <v>132</v>
      </c>
      <c r="D252" s="200"/>
      <c r="E252" s="207" t="s">
        <v>1156</v>
      </c>
      <c r="F252" s="207" t="s">
        <v>1157</v>
      </c>
      <c r="G252" s="200"/>
      <c r="H252" s="200"/>
      <c r="I252" s="200"/>
      <c r="J252" s="207" t="s">
        <v>196</v>
      </c>
      <c r="K252" s="208">
        <v>1</v>
      </c>
      <c r="L252" s="208"/>
      <c r="M252" s="200"/>
      <c r="N252" s="208"/>
      <c r="O252" s="200"/>
      <c r="P252" s="208"/>
      <c r="Q252" s="200"/>
      <c r="R252" s="225"/>
      <c r="AE252" s="208">
        <v>2.1219999999999999</v>
      </c>
      <c r="AF252" s="188">
        <v>1.1415999999999999</v>
      </c>
    </row>
    <row r="253" spans="2:32" s="188" customFormat="1" ht="24" customHeight="1">
      <c r="B253" s="224"/>
      <c r="C253" s="206">
        <v>133</v>
      </c>
      <c r="D253" s="200"/>
      <c r="E253" s="207" t="s">
        <v>1158</v>
      </c>
      <c r="F253" s="207" t="s">
        <v>1159</v>
      </c>
      <c r="G253" s="200"/>
      <c r="H253" s="200"/>
      <c r="I253" s="200"/>
      <c r="J253" s="207" t="s">
        <v>196</v>
      </c>
      <c r="K253" s="208">
        <v>1</v>
      </c>
      <c r="L253" s="208"/>
      <c r="M253" s="200"/>
      <c r="N253" s="208"/>
      <c r="O253" s="200"/>
      <c r="P253" s="208"/>
      <c r="Q253" s="200"/>
      <c r="R253" s="225"/>
      <c r="AE253" s="208">
        <v>9.1310000000000002</v>
      </c>
      <c r="AF253" s="188">
        <v>1.1415999999999999</v>
      </c>
    </row>
    <row r="254" spans="2:32" s="188" customFormat="1" ht="24" customHeight="1">
      <c r="B254" s="224"/>
      <c r="C254" s="206">
        <v>134</v>
      </c>
      <c r="D254" s="200"/>
      <c r="E254" s="207" t="s">
        <v>1160</v>
      </c>
      <c r="F254" s="207" t="s">
        <v>1161</v>
      </c>
      <c r="G254" s="200"/>
      <c r="H254" s="200"/>
      <c r="I254" s="200"/>
      <c r="J254" s="207" t="s">
        <v>196</v>
      </c>
      <c r="K254" s="208">
        <v>1</v>
      </c>
      <c r="L254" s="208"/>
      <c r="M254" s="200"/>
      <c r="N254" s="208"/>
      <c r="O254" s="200"/>
      <c r="P254" s="208"/>
      <c r="Q254" s="200"/>
      <c r="R254" s="225"/>
      <c r="AE254" s="208">
        <v>4.0990000000000002</v>
      </c>
      <c r="AF254" s="188">
        <v>1.1415999999999999</v>
      </c>
    </row>
    <row r="255" spans="2:32" s="188" customFormat="1" ht="12.75" customHeight="1">
      <c r="B255" s="224"/>
      <c r="C255" s="206">
        <v>135</v>
      </c>
      <c r="D255" s="200"/>
      <c r="E255" s="207" t="s">
        <v>1162</v>
      </c>
      <c r="F255" s="207" t="s">
        <v>1163</v>
      </c>
      <c r="G255" s="200"/>
      <c r="H255" s="200"/>
      <c r="I255" s="200"/>
      <c r="J255" s="207" t="s">
        <v>304</v>
      </c>
      <c r="K255" s="208">
        <v>1</v>
      </c>
      <c r="L255" s="208"/>
      <c r="M255" s="200"/>
      <c r="N255" s="208"/>
      <c r="O255" s="200"/>
      <c r="P255" s="208"/>
      <c r="Q255" s="200"/>
      <c r="R255" s="225"/>
      <c r="AE255" s="208">
        <v>88</v>
      </c>
      <c r="AF255" s="188">
        <v>1.1415999999999999</v>
      </c>
    </row>
    <row r="256" spans="2:32" s="188" customFormat="1" ht="12.75" customHeight="1">
      <c r="B256" s="224"/>
      <c r="C256" s="206">
        <v>136</v>
      </c>
      <c r="D256" s="200"/>
      <c r="E256" s="207" t="s">
        <v>1164</v>
      </c>
      <c r="F256" s="207" t="s">
        <v>1165</v>
      </c>
      <c r="G256" s="200"/>
      <c r="H256" s="200"/>
      <c r="I256" s="200"/>
      <c r="J256" s="207" t="s">
        <v>304</v>
      </c>
      <c r="K256" s="208">
        <v>104</v>
      </c>
      <c r="L256" s="208"/>
      <c r="M256" s="200"/>
      <c r="N256" s="208"/>
      <c r="O256" s="200"/>
      <c r="P256" s="208"/>
      <c r="Q256" s="200"/>
      <c r="R256" s="225"/>
      <c r="AE256" s="208">
        <v>0.54100000000000004</v>
      </c>
      <c r="AF256" s="188">
        <v>1.1415999999999999</v>
      </c>
    </row>
    <row r="257" spans="2:32" s="188" customFormat="1" ht="24" customHeight="1">
      <c r="B257" s="224"/>
      <c r="C257" s="206">
        <v>137</v>
      </c>
      <c r="D257" s="200"/>
      <c r="E257" s="207" t="s">
        <v>1166</v>
      </c>
      <c r="F257" s="207" t="s">
        <v>1167</v>
      </c>
      <c r="G257" s="200"/>
      <c r="H257" s="200"/>
      <c r="I257" s="200"/>
      <c r="J257" s="207" t="s">
        <v>304</v>
      </c>
      <c r="K257" s="208">
        <v>92</v>
      </c>
      <c r="L257" s="208"/>
      <c r="M257" s="200"/>
      <c r="N257" s="208"/>
      <c r="O257" s="200"/>
      <c r="P257" s="208"/>
      <c r="Q257" s="200"/>
      <c r="R257" s="225"/>
      <c r="AE257" s="208">
        <v>0.57899999999999996</v>
      </c>
      <c r="AF257" s="188">
        <v>1.1415999999999999</v>
      </c>
    </row>
    <row r="258" spans="2:32" s="188" customFormat="1" ht="12.75" customHeight="1">
      <c r="B258" s="224"/>
      <c r="C258" s="206">
        <v>138</v>
      </c>
      <c r="D258" s="200"/>
      <c r="E258" s="207" t="s">
        <v>1168</v>
      </c>
      <c r="F258" s="207" t="s">
        <v>1169</v>
      </c>
      <c r="G258" s="200"/>
      <c r="H258" s="200"/>
      <c r="I258" s="200"/>
      <c r="J258" s="207" t="s">
        <v>196</v>
      </c>
      <c r="K258" s="208">
        <v>66</v>
      </c>
      <c r="L258" s="208"/>
      <c r="M258" s="200"/>
      <c r="N258" s="208"/>
      <c r="O258" s="200"/>
      <c r="P258" s="208"/>
      <c r="Q258" s="200"/>
      <c r="R258" s="225"/>
      <c r="AE258" s="208">
        <v>5.8999999999999997E-2</v>
      </c>
      <c r="AF258" s="188">
        <v>1.1415999999999999</v>
      </c>
    </row>
    <row r="259" spans="2:32" s="188" customFormat="1" ht="12.75" customHeight="1">
      <c r="B259" s="224"/>
      <c r="C259" s="206">
        <v>139</v>
      </c>
      <c r="D259" s="200"/>
      <c r="E259" s="207" t="s">
        <v>1170</v>
      </c>
      <c r="F259" s="207" t="s">
        <v>1171</v>
      </c>
      <c r="G259" s="200"/>
      <c r="H259" s="200"/>
      <c r="I259" s="200"/>
      <c r="J259" s="207" t="s">
        <v>196</v>
      </c>
      <c r="K259" s="208">
        <v>4</v>
      </c>
      <c r="L259" s="208"/>
      <c r="M259" s="200"/>
      <c r="N259" s="208"/>
      <c r="O259" s="200"/>
      <c r="P259" s="208"/>
      <c r="Q259" s="200"/>
      <c r="R259" s="225"/>
      <c r="AE259" s="208">
        <v>4.83</v>
      </c>
      <c r="AF259" s="188">
        <v>1.1415999999999999</v>
      </c>
    </row>
    <row r="260" spans="2:32" s="188" customFormat="1" ht="12.75" customHeight="1">
      <c r="B260" s="224"/>
      <c r="C260" s="206">
        <v>140</v>
      </c>
      <c r="D260" s="200"/>
      <c r="E260" s="207" t="s">
        <v>1172</v>
      </c>
      <c r="F260" s="207" t="s">
        <v>1173</v>
      </c>
      <c r="G260" s="200"/>
      <c r="H260" s="200"/>
      <c r="I260" s="200"/>
      <c r="J260" s="207" t="s">
        <v>196</v>
      </c>
      <c r="K260" s="208">
        <v>8</v>
      </c>
      <c r="L260" s="208"/>
      <c r="M260" s="200"/>
      <c r="N260" s="208"/>
      <c r="O260" s="200"/>
      <c r="P260" s="208"/>
      <c r="Q260" s="200"/>
      <c r="R260" s="225"/>
      <c r="AE260" s="208">
        <v>1.7490000000000001</v>
      </c>
      <c r="AF260" s="188">
        <v>1.1415999999999999</v>
      </c>
    </row>
    <row r="261" spans="2:32" s="188" customFormat="1" ht="24" customHeight="1">
      <c r="B261" s="224"/>
      <c r="C261" s="206">
        <v>141</v>
      </c>
      <c r="D261" s="200"/>
      <c r="E261" s="207" t="s">
        <v>1174</v>
      </c>
      <c r="F261" s="207" t="s">
        <v>1175</v>
      </c>
      <c r="G261" s="200"/>
      <c r="H261" s="200"/>
      <c r="I261" s="200"/>
      <c r="J261" s="207" t="s">
        <v>196</v>
      </c>
      <c r="K261" s="208">
        <v>54</v>
      </c>
      <c r="L261" s="208"/>
      <c r="M261" s="200"/>
      <c r="N261" s="208"/>
      <c r="O261" s="200"/>
      <c r="P261" s="208"/>
      <c r="Q261" s="200"/>
      <c r="R261" s="225"/>
      <c r="AE261" s="208">
        <v>2.0249999999999999</v>
      </c>
      <c r="AF261" s="188">
        <v>1.1415999999999999</v>
      </c>
    </row>
    <row r="262" spans="2:32" s="188" customFormat="1" ht="24" customHeight="1">
      <c r="B262" s="224"/>
      <c r="C262" s="206">
        <v>142</v>
      </c>
      <c r="D262" s="200"/>
      <c r="E262" s="207" t="s">
        <v>1176</v>
      </c>
      <c r="F262" s="207" t="s">
        <v>1177</v>
      </c>
      <c r="G262" s="200"/>
      <c r="H262" s="200"/>
      <c r="I262" s="200"/>
      <c r="J262" s="207" t="s">
        <v>196</v>
      </c>
      <c r="K262" s="208">
        <v>6</v>
      </c>
      <c r="L262" s="208"/>
      <c r="M262" s="200"/>
      <c r="N262" s="208"/>
      <c r="O262" s="200"/>
      <c r="P262" s="208"/>
      <c r="Q262" s="200"/>
      <c r="R262" s="225"/>
      <c r="AE262" s="208">
        <v>2.657</v>
      </c>
      <c r="AF262" s="188">
        <v>1.1415999999999999</v>
      </c>
    </row>
    <row r="263" spans="2:32" s="188" customFormat="1" ht="24" customHeight="1">
      <c r="B263" s="224"/>
      <c r="C263" s="206">
        <v>143</v>
      </c>
      <c r="D263" s="200"/>
      <c r="E263" s="207" t="s">
        <v>1178</v>
      </c>
      <c r="F263" s="207" t="s">
        <v>1179</v>
      </c>
      <c r="G263" s="200"/>
      <c r="H263" s="200"/>
      <c r="I263" s="200"/>
      <c r="J263" s="207" t="s">
        <v>139</v>
      </c>
      <c r="K263" s="208">
        <v>42</v>
      </c>
      <c r="L263" s="208"/>
      <c r="M263" s="200"/>
      <c r="N263" s="208"/>
      <c r="O263" s="200"/>
      <c r="P263" s="208"/>
      <c r="Q263" s="200"/>
      <c r="R263" s="225"/>
      <c r="AE263" s="208">
        <v>0.79100000000000004</v>
      </c>
      <c r="AF263" s="188">
        <v>1.1415999999999999</v>
      </c>
    </row>
    <row r="264" spans="2:32" s="188" customFormat="1" ht="24" customHeight="1">
      <c r="B264" s="224"/>
      <c r="C264" s="206">
        <v>144</v>
      </c>
      <c r="D264" s="200"/>
      <c r="E264" s="207" t="s">
        <v>1180</v>
      </c>
      <c r="F264" s="207" t="s">
        <v>1181</v>
      </c>
      <c r="G264" s="200"/>
      <c r="H264" s="200"/>
      <c r="I264" s="200"/>
      <c r="J264" s="207" t="s">
        <v>139</v>
      </c>
      <c r="K264" s="208">
        <v>42</v>
      </c>
      <c r="L264" s="208"/>
      <c r="M264" s="200"/>
      <c r="N264" s="208"/>
      <c r="O264" s="200"/>
      <c r="P264" s="208"/>
      <c r="Q264" s="200"/>
      <c r="R264" s="225"/>
      <c r="AE264" s="208">
        <v>0.47</v>
      </c>
      <c r="AF264" s="188">
        <v>1.1415999999999999</v>
      </c>
    </row>
    <row r="265" spans="2:32" s="188" customFormat="1" ht="12.75" customHeight="1">
      <c r="B265" s="224"/>
      <c r="C265" s="206">
        <v>145</v>
      </c>
      <c r="D265" s="200"/>
      <c r="E265" s="207" t="s">
        <v>1182</v>
      </c>
      <c r="F265" s="207" t="s">
        <v>1183</v>
      </c>
      <c r="G265" s="200"/>
      <c r="H265" s="200"/>
      <c r="I265" s="200"/>
      <c r="J265" s="207" t="s">
        <v>908</v>
      </c>
      <c r="K265" s="208">
        <v>5</v>
      </c>
      <c r="L265" s="208"/>
      <c r="M265" s="200"/>
      <c r="N265" s="208"/>
      <c r="O265" s="200"/>
      <c r="P265" s="208"/>
      <c r="Q265" s="200"/>
      <c r="R265" s="225"/>
      <c r="AE265" s="208">
        <v>46</v>
      </c>
      <c r="AF265" s="188">
        <v>1.1415999999999999</v>
      </c>
    </row>
    <row r="266" spans="2:32" s="188" customFormat="1" ht="14.25" customHeight="1">
      <c r="B266" s="224"/>
      <c r="C266" s="199"/>
      <c r="D266" s="200"/>
      <c r="E266" s="201" t="s">
        <v>1184</v>
      </c>
      <c r="F266" s="201" t="s">
        <v>1185</v>
      </c>
      <c r="G266" s="200"/>
      <c r="H266" s="200"/>
      <c r="I266" s="200"/>
      <c r="J266" s="201"/>
      <c r="K266" s="202"/>
      <c r="L266" s="202"/>
      <c r="M266" s="200"/>
      <c r="N266" s="202"/>
      <c r="O266" s="200"/>
      <c r="P266" s="202"/>
      <c r="Q266" s="200"/>
      <c r="R266" s="225"/>
      <c r="AE266" s="202"/>
      <c r="AF266" s="188">
        <v>1.1415999999999999</v>
      </c>
    </row>
    <row r="267" spans="2:32" s="188" customFormat="1" ht="21" customHeight="1">
      <c r="B267" s="224"/>
      <c r="C267" s="203"/>
      <c r="D267" s="200"/>
      <c r="E267" s="204" t="s">
        <v>1186</v>
      </c>
      <c r="F267" s="204" t="s">
        <v>1187</v>
      </c>
      <c r="G267" s="200"/>
      <c r="H267" s="200"/>
      <c r="I267" s="200"/>
      <c r="J267" s="204"/>
      <c r="K267" s="205"/>
      <c r="L267" s="205"/>
      <c r="M267" s="200"/>
      <c r="N267" s="205"/>
      <c r="O267" s="200"/>
      <c r="P267" s="205"/>
      <c r="Q267" s="200"/>
      <c r="R267" s="225"/>
      <c r="AE267" s="205"/>
      <c r="AF267" s="188">
        <v>1.1415999999999999</v>
      </c>
    </row>
    <row r="268" spans="2:32" s="188" customFormat="1" ht="12.75" customHeight="1">
      <c r="B268" s="224"/>
      <c r="C268" s="206">
        <v>146</v>
      </c>
      <c r="D268" s="200"/>
      <c r="E268" s="207" t="s">
        <v>1188</v>
      </c>
      <c r="F268" s="207" t="s">
        <v>1189</v>
      </c>
      <c r="G268" s="200"/>
      <c r="H268" s="200"/>
      <c r="I268" s="200"/>
      <c r="J268" s="207" t="s">
        <v>333</v>
      </c>
      <c r="K268" s="208">
        <v>12</v>
      </c>
      <c r="L268" s="208"/>
      <c r="M268" s="200"/>
      <c r="N268" s="208"/>
      <c r="O268" s="200"/>
      <c r="P268" s="208"/>
      <c r="Q268" s="200"/>
      <c r="R268" s="225"/>
      <c r="AE268" s="208">
        <v>16</v>
      </c>
      <c r="AF268" s="188">
        <v>1.1415999999999999</v>
      </c>
    </row>
    <row r="269" spans="2:32" s="188" customFormat="1" ht="12.75" customHeight="1">
      <c r="B269" s="224"/>
      <c r="C269" s="206">
        <v>147</v>
      </c>
      <c r="D269" s="200"/>
      <c r="E269" s="207" t="s">
        <v>1190</v>
      </c>
      <c r="F269" s="207" t="s">
        <v>1191</v>
      </c>
      <c r="G269" s="200"/>
      <c r="H269" s="200"/>
      <c r="I269" s="200"/>
      <c r="J269" s="207" t="s">
        <v>333</v>
      </c>
      <c r="K269" s="208">
        <v>12</v>
      </c>
      <c r="L269" s="208"/>
      <c r="M269" s="200"/>
      <c r="N269" s="208"/>
      <c r="O269" s="200"/>
      <c r="P269" s="208"/>
      <c r="Q269" s="200"/>
      <c r="R269" s="225"/>
      <c r="AE269" s="208">
        <v>16</v>
      </c>
      <c r="AF269" s="188">
        <v>1.1415999999999999</v>
      </c>
    </row>
    <row r="270" spans="2:32" s="188" customFormat="1" ht="12.75" customHeight="1">
      <c r="B270" s="224"/>
      <c r="C270" s="206">
        <v>148</v>
      </c>
      <c r="D270" s="200"/>
      <c r="E270" s="207" t="s">
        <v>1192</v>
      </c>
      <c r="F270" s="207" t="s">
        <v>1193</v>
      </c>
      <c r="G270" s="200"/>
      <c r="H270" s="200"/>
      <c r="I270" s="200"/>
      <c r="J270" s="207" t="s">
        <v>333</v>
      </c>
      <c r="K270" s="208">
        <v>10</v>
      </c>
      <c r="L270" s="208"/>
      <c r="M270" s="200"/>
      <c r="N270" s="208"/>
      <c r="O270" s="200"/>
      <c r="P270" s="208"/>
      <c r="Q270" s="200"/>
      <c r="R270" s="225"/>
      <c r="AE270" s="208">
        <v>16</v>
      </c>
      <c r="AF270" s="188">
        <v>1.1415999999999999</v>
      </c>
    </row>
    <row r="271" spans="2:32" s="188" customFormat="1" ht="12.75" customHeight="1">
      <c r="B271" s="224"/>
      <c r="C271" s="206">
        <v>149</v>
      </c>
      <c r="D271" s="200"/>
      <c r="E271" s="207" t="s">
        <v>1194</v>
      </c>
      <c r="F271" s="207" t="s">
        <v>1195</v>
      </c>
      <c r="G271" s="200"/>
      <c r="H271" s="200"/>
      <c r="I271" s="200"/>
      <c r="J271" s="207" t="s">
        <v>333</v>
      </c>
      <c r="K271" s="208">
        <v>12</v>
      </c>
      <c r="L271" s="208"/>
      <c r="M271" s="200"/>
      <c r="N271" s="208"/>
      <c r="O271" s="200"/>
      <c r="P271" s="208"/>
      <c r="Q271" s="200"/>
      <c r="R271" s="225"/>
      <c r="AE271" s="208">
        <v>16</v>
      </c>
      <c r="AF271" s="188">
        <v>1.1415999999999999</v>
      </c>
    </row>
    <row r="272" spans="2:32" s="188" customFormat="1" ht="12.75" customHeight="1">
      <c r="B272" s="224"/>
      <c r="C272" s="206">
        <v>150</v>
      </c>
      <c r="D272" s="200"/>
      <c r="E272" s="207" t="s">
        <v>1196</v>
      </c>
      <c r="F272" s="207" t="s">
        <v>1197</v>
      </c>
      <c r="G272" s="200"/>
      <c r="H272" s="200"/>
      <c r="I272" s="200"/>
      <c r="J272" s="207" t="s">
        <v>333</v>
      </c>
      <c r="K272" s="208">
        <v>24</v>
      </c>
      <c r="L272" s="208"/>
      <c r="M272" s="200"/>
      <c r="N272" s="208"/>
      <c r="O272" s="200"/>
      <c r="P272" s="208"/>
      <c r="Q272" s="200"/>
      <c r="R272" s="225"/>
      <c r="AE272" s="208">
        <v>16</v>
      </c>
      <c r="AF272" s="188">
        <v>1.1415999999999999</v>
      </c>
    </row>
    <row r="273" spans="1:65" s="9" customFormat="1" ht="19.899999999999999" customHeight="1">
      <c r="A273" s="161"/>
      <c r="B273" s="226"/>
      <c r="C273" s="227"/>
      <c r="D273" s="227"/>
      <c r="E273" s="227"/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8"/>
      <c r="S273" s="161"/>
      <c r="T273" s="130"/>
      <c r="U273" s="127"/>
      <c r="V273" s="127"/>
      <c r="W273" s="131" t="e">
        <f>SUM(W274:W275)</f>
        <v>#REF!</v>
      </c>
      <c r="X273" s="127"/>
      <c r="Y273" s="131" t="e">
        <f>SUM(Y274:Y275)</f>
        <v>#REF!</v>
      </c>
      <c r="Z273" s="127"/>
      <c r="AA273" s="132" t="e">
        <f>SUM(AA274:AA275)</f>
        <v>#REF!</v>
      </c>
      <c r="AR273" s="133" t="s">
        <v>80</v>
      </c>
      <c r="AT273" s="134" t="s">
        <v>72</v>
      </c>
      <c r="AU273" s="134" t="s">
        <v>80</v>
      </c>
      <c r="AY273" s="133" t="s">
        <v>135</v>
      </c>
      <c r="BK273" s="135" t="e">
        <f>SUM(BK274:BK275)</f>
        <v>#REF!</v>
      </c>
    </row>
    <row r="274" spans="1:65" s="1" customFormat="1" ht="25.5" customHeight="1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43" t="s">
        <v>5</v>
      </c>
      <c r="U274" s="40" t="s">
        <v>40</v>
      </c>
      <c r="V274" s="144">
        <v>0.80010000000000003</v>
      </c>
      <c r="W274" s="144" t="e">
        <f>V274*#REF!</f>
        <v>#REF!</v>
      </c>
      <c r="X274" s="144">
        <v>5.5320000000000001E-2</v>
      </c>
      <c r="Y274" s="144" t="e">
        <f>X274*#REF!</f>
        <v>#REF!</v>
      </c>
      <c r="Z274" s="144">
        <v>0</v>
      </c>
      <c r="AA274" s="145" t="e">
        <f>Z274*#REF!</f>
        <v>#REF!</v>
      </c>
      <c r="AR274" s="18" t="s">
        <v>140</v>
      </c>
      <c r="AT274" s="18" t="s">
        <v>136</v>
      </c>
      <c r="AU274" s="18" t="s">
        <v>141</v>
      </c>
      <c r="AY274" s="18" t="s">
        <v>135</v>
      </c>
      <c r="BE274" s="146">
        <f>IF(U274="základná",#REF!,0)</f>
        <v>0</v>
      </c>
      <c r="BF274" s="146" t="e">
        <f>IF(U274="znížená",#REF!,0)</f>
        <v>#REF!</v>
      </c>
      <c r="BG274" s="146">
        <f>IF(U274="zákl. prenesená",#REF!,0)</f>
        <v>0</v>
      </c>
      <c r="BH274" s="146">
        <f>IF(U274="zníž. prenesená",#REF!,0)</f>
        <v>0</v>
      </c>
      <c r="BI274" s="146">
        <f>IF(U274="nulová",#REF!,0)</f>
        <v>0</v>
      </c>
      <c r="BJ274" s="18" t="s">
        <v>141</v>
      </c>
      <c r="BK274" s="147" t="e">
        <f>ROUND(#REF!*#REF!,3)</f>
        <v>#REF!</v>
      </c>
      <c r="BL274" s="18" t="s">
        <v>140</v>
      </c>
      <c r="BM274" s="18" t="s">
        <v>466</v>
      </c>
    </row>
    <row r="275" spans="1:65" s="1" customFormat="1" ht="25.5" customHeight="1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43" t="s">
        <v>5</v>
      </c>
      <c r="U275" s="40" t="s">
        <v>40</v>
      </c>
      <c r="V275" s="144">
        <v>0.11118</v>
      </c>
      <c r="W275" s="144" t="e">
        <f>V275*#REF!</f>
        <v>#REF!</v>
      </c>
      <c r="X275" s="144">
        <v>5.11E-3</v>
      </c>
      <c r="Y275" s="144" t="e">
        <f>X275*#REF!</f>
        <v>#REF!</v>
      </c>
      <c r="Z275" s="144">
        <v>0</v>
      </c>
      <c r="AA275" s="145" t="e">
        <f>Z275*#REF!</f>
        <v>#REF!</v>
      </c>
      <c r="AR275" s="18" t="s">
        <v>140</v>
      </c>
      <c r="AT275" s="18" t="s">
        <v>136</v>
      </c>
      <c r="AU275" s="18" t="s">
        <v>141</v>
      </c>
      <c r="AY275" s="18" t="s">
        <v>135</v>
      </c>
      <c r="BE275" s="146">
        <f>IF(U275="základná",#REF!,0)</f>
        <v>0</v>
      </c>
      <c r="BF275" s="146" t="e">
        <f>IF(U275="znížená",#REF!,0)</f>
        <v>#REF!</v>
      </c>
      <c r="BG275" s="146">
        <f>IF(U275="zákl. prenesená",#REF!,0)</f>
        <v>0</v>
      </c>
      <c r="BH275" s="146">
        <f>IF(U275="zníž. prenesená",#REF!,0)</f>
        <v>0</v>
      </c>
      <c r="BI275" s="146">
        <f>IF(U275="nulová",#REF!,0)</f>
        <v>0</v>
      </c>
      <c r="BJ275" s="18" t="s">
        <v>141</v>
      </c>
      <c r="BK275" s="147" t="e">
        <f>ROUND(#REF!*#REF!,3)</f>
        <v>#REF!</v>
      </c>
      <c r="BL275" s="18" t="s">
        <v>140</v>
      </c>
      <c r="BM275" s="18" t="s">
        <v>469</v>
      </c>
    </row>
    <row r="276" spans="1:65" s="9" customFormat="1" ht="29.85" customHeight="1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30"/>
      <c r="U276" s="127"/>
      <c r="V276" s="127"/>
      <c r="W276" s="131" t="e">
        <f>SUM(W277:W293)</f>
        <v>#REF!</v>
      </c>
      <c r="X276" s="127"/>
      <c r="Y276" s="131" t="e">
        <f>SUM(Y277:Y293)</f>
        <v>#REF!</v>
      </c>
      <c r="Z276" s="127"/>
      <c r="AA276" s="132" t="e">
        <f>SUM(AA277:AA293)</f>
        <v>#REF!</v>
      </c>
      <c r="AR276" s="133" t="s">
        <v>80</v>
      </c>
      <c r="AT276" s="134" t="s">
        <v>72</v>
      </c>
      <c r="AU276" s="134" t="s">
        <v>80</v>
      </c>
      <c r="AY276" s="133" t="s">
        <v>135</v>
      </c>
      <c r="BK276" s="135" t="e">
        <f>SUM(BK277:BK293)</f>
        <v>#REF!</v>
      </c>
    </row>
    <row r="277" spans="1:65" s="1" customFormat="1" ht="25.5" customHeight="1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43" t="s">
        <v>5</v>
      </c>
      <c r="U277" s="40" t="s">
        <v>40</v>
      </c>
      <c r="V277" s="144">
        <v>0.03</v>
      </c>
      <c r="W277" s="144" t="e">
        <f>V277*#REF!</f>
        <v>#REF!</v>
      </c>
      <c r="X277" s="144">
        <v>0</v>
      </c>
      <c r="Y277" s="144" t="e">
        <f>X277*#REF!</f>
        <v>#REF!</v>
      </c>
      <c r="Z277" s="144">
        <v>1.2E-2</v>
      </c>
      <c r="AA277" s="145" t="e">
        <f>Z277*#REF!</f>
        <v>#REF!</v>
      </c>
      <c r="AR277" s="18" t="s">
        <v>140</v>
      </c>
      <c r="AT277" s="18" t="s">
        <v>136</v>
      </c>
      <c r="AU277" s="18" t="s">
        <v>141</v>
      </c>
      <c r="AY277" s="18" t="s">
        <v>135</v>
      </c>
      <c r="BE277" s="146">
        <f>IF(U277="základná",#REF!,0)</f>
        <v>0</v>
      </c>
      <c r="BF277" s="146" t="e">
        <f>IF(U277="znížená",#REF!,0)</f>
        <v>#REF!</v>
      </c>
      <c r="BG277" s="146">
        <f>IF(U277="zákl. prenesená",#REF!,0)</f>
        <v>0</v>
      </c>
      <c r="BH277" s="146">
        <f>IF(U277="zníž. prenesená",#REF!,0)</f>
        <v>0</v>
      </c>
      <c r="BI277" s="146">
        <f>IF(U277="nulová",#REF!,0)</f>
        <v>0</v>
      </c>
      <c r="BJ277" s="18" t="s">
        <v>141</v>
      </c>
      <c r="BK277" s="147" t="e">
        <f>ROUND(#REF!*#REF!,3)</f>
        <v>#REF!</v>
      </c>
      <c r="BL277" s="18" t="s">
        <v>140</v>
      </c>
      <c r="BM277" s="18" t="s">
        <v>472</v>
      </c>
    </row>
    <row r="278" spans="1:65" s="1" customFormat="1" ht="25.5" customHeight="1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43" t="s">
        <v>5</v>
      </c>
      <c r="U278" s="40" t="s">
        <v>40</v>
      </c>
      <c r="V278" s="144">
        <v>6.0999999999999999E-2</v>
      </c>
      <c r="W278" s="144" t="e">
        <f>V278*#REF!</f>
        <v>#REF!</v>
      </c>
      <c r="X278" s="144">
        <v>0</v>
      </c>
      <c r="Y278" s="144" t="e">
        <f>X278*#REF!</f>
        <v>#REF!</v>
      </c>
      <c r="Z278" s="144">
        <v>1.6E-2</v>
      </c>
      <c r="AA278" s="145" t="e">
        <f>Z278*#REF!</f>
        <v>#REF!</v>
      </c>
      <c r="AR278" s="18" t="s">
        <v>140</v>
      </c>
      <c r="AT278" s="18" t="s">
        <v>136</v>
      </c>
      <c r="AU278" s="18" t="s">
        <v>141</v>
      </c>
      <c r="AY278" s="18" t="s">
        <v>135</v>
      </c>
      <c r="BE278" s="146">
        <f>IF(U278="základná",#REF!,0)</f>
        <v>0</v>
      </c>
      <c r="BF278" s="146" t="e">
        <f>IF(U278="znížená",#REF!,0)</f>
        <v>#REF!</v>
      </c>
      <c r="BG278" s="146">
        <f>IF(U278="zákl. prenesená",#REF!,0)</f>
        <v>0</v>
      </c>
      <c r="BH278" s="146">
        <f>IF(U278="zníž. prenesená",#REF!,0)</f>
        <v>0</v>
      </c>
      <c r="BI278" s="146">
        <f>IF(U278="nulová",#REF!,0)</f>
        <v>0</v>
      </c>
      <c r="BJ278" s="18" t="s">
        <v>141</v>
      </c>
      <c r="BK278" s="147" t="e">
        <f>ROUND(#REF!*#REF!,3)</f>
        <v>#REF!</v>
      </c>
      <c r="BL278" s="18" t="s">
        <v>140</v>
      </c>
      <c r="BM278" s="18" t="s">
        <v>475</v>
      </c>
    </row>
    <row r="279" spans="1:65" s="1" customFormat="1" ht="25.5" customHeight="1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43" t="s">
        <v>5</v>
      </c>
      <c r="U279" s="40" t="s">
        <v>40</v>
      </c>
      <c r="V279" s="144">
        <v>4.9000000000000002E-2</v>
      </c>
      <c r="W279" s="144" t="e">
        <f>V279*#REF!</f>
        <v>#REF!</v>
      </c>
      <c r="X279" s="144">
        <v>0</v>
      </c>
      <c r="Y279" s="144" t="e">
        <f>X279*#REF!</f>
        <v>#REF!</v>
      </c>
      <c r="Z279" s="144">
        <v>2.4E-2</v>
      </c>
      <c r="AA279" s="145" t="e">
        <f>Z279*#REF!</f>
        <v>#REF!</v>
      </c>
      <c r="AR279" s="18" t="s">
        <v>140</v>
      </c>
      <c r="AT279" s="18" t="s">
        <v>136</v>
      </c>
      <c r="AU279" s="18" t="s">
        <v>141</v>
      </c>
      <c r="AY279" s="18" t="s">
        <v>135</v>
      </c>
      <c r="BE279" s="146">
        <f>IF(U279="základná",#REF!,0)</f>
        <v>0</v>
      </c>
      <c r="BF279" s="146" t="e">
        <f>IF(U279="znížená",#REF!,0)</f>
        <v>#REF!</v>
      </c>
      <c r="BG279" s="146">
        <f>IF(U279="zákl. prenesená",#REF!,0)</f>
        <v>0</v>
      </c>
      <c r="BH279" s="146">
        <f>IF(U279="zníž. prenesená",#REF!,0)</f>
        <v>0</v>
      </c>
      <c r="BI279" s="146">
        <f>IF(U279="nulová",#REF!,0)</f>
        <v>0</v>
      </c>
      <c r="BJ279" s="18" t="s">
        <v>141</v>
      </c>
      <c r="BK279" s="147" t="e">
        <f>ROUND(#REF!*#REF!,3)</f>
        <v>#REF!</v>
      </c>
      <c r="BL279" s="18" t="s">
        <v>140</v>
      </c>
      <c r="BM279" s="18" t="s">
        <v>478</v>
      </c>
    </row>
    <row r="280" spans="1:65" s="1" customFormat="1" ht="25.5" customHeight="1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43" t="s">
        <v>5</v>
      </c>
      <c r="U280" s="40" t="s">
        <v>40</v>
      </c>
      <c r="V280" s="144">
        <v>8.8999999999999996E-2</v>
      </c>
      <c r="W280" s="144" t="e">
        <f>V280*#REF!</f>
        <v>#REF!</v>
      </c>
      <c r="X280" s="144">
        <v>0</v>
      </c>
      <c r="Y280" s="144" t="e">
        <f>X280*#REF!</f>
        <v>#REF!</v>
      </c>
      <c r="Z280" s="144">
        <v>2.7E-2</v>
      </c>
      <c r="AA280" s="145" t="e">
        <f>Z280*#REF!</f>
        <v>#REF!</v>
      </c>
      <c r="AR280" s="18" t="s">
        <v>140</v>
      </c>
      <c r="AT280" s="18" t="s">
        <v>136</v>
      </c>
      <c r="AU280" s="18" t="s">
        <v>141</v>
      </c>
      <c r="AY280" s="18" t="s">
        <v>135</v>
      </c>
      <c r="BE280" s="146">
        <f>IF(U280="základná",#REF!,0)</f>
        <v>0</v>
      </c>
      <c r="BF280" s="146" t="e">
        <f>IF(U280="znížená",#REF!,0)</f>
        <v>#REF!</v>
      </c>
      <c r="BG280" s="146">
        <f>IF(U280="zákl. prenesená",#REF!,0)</f>
        <v>0</v>
      </c>
      <c r="BH280" s="146">
        <f>IF(U280="zníž. prenesená",#REF!,0)</f>
        <v>0</v>
      </c>
      <c r="BI280" s="146">
        <f>IF(U280="nulová",#REF!,0)</f>
        <v>0</v>
      </c>
      <c r="BJ280" s="18" t="s">
        <v>141</v>
      </c>
      <c r="BK280" s="147" t="e">
        <f>ROUND(#REF!*#REF!,3)</f>
        <v>#REF!</v>
      </c>
      <c r="BL280" s="18" t="s">
        <v>140</v>
      </c>
      <c r="BM280" s="18" t="s">
        <v>481</v>
      </c>
    </row>
    <row r="281" spans="1:65" s="1" customFormat="1" ht="38.25" customHeight="1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43" t="s">
        <v>5</v>
      </c>
      <c r="U281" s="40" t="s">
        <v>40</v>
      </c>
      <c r="V281" s="144">
        <v>0.93300000000000005</v>
      </c>
      <c r="W281" s="144" t="e">
        <f>V281*#REF!</f>
        <v>#REF!</v>
      </c>
      <c r="X281" s="144">
        <v>0</v>
      </c>
      <c r="Y281" s="144" t="e">
        <f>X281*#REF!</f>
        <v>#REF!</v>
      </c>
      <c r="Z281" s="144">
        <v>7.4999999999999997E-2</v>
      </c>
      <c r="AA281" s="145" t="e">
        <f>Z281*#REF!</f>
        <v>#REF!</v>
      </c>
      <c r="AR281" s="18" t="s">
        <v>140</v>
      </c>
      <c r="AT281" s="18" t="s">
        <v>136</v>
      </c>
      <c r="AU281" s="18" t="s">
        <v>141</v>
      </c>
      <c r="AY281" s="18" t="s">
        <v>135</v>
      </c>
      <c r="BE281" s="146">
        <f>IF(U281="základná",#REF!,0)</f>
        <v>0</v>
      </c>
      <c r="BF281" s="146" t="e">
        <f>IF(U281="znížená",#REF!,0)</f>
        <v>#REF!</v>
      </c>
      <c r="BG281" s="146">
        <f>IF(U281="zákl. prenesená",#REF!,0)</f>
        <v>0</v>
      </c>
      <c r="BH281" s="146">
        <f>IF(U281="zníž. prenesená",#REF!,0)</f>
        <v>0</v>
      </c>
      <c r="BI281" s="146">
        <f>IF(U281="nulová",#REF!,0)</f>
        <v>0</v>
      </c>
      <c r="BJ281" s="18" t="s">
        <v>141</v>
      </c>
      <c r="BK281" s="147" t="e">
        <f>ROUND(#REF!*#REF!,3)</f>
        <v>#REF!</v>
      </c>
      <c r="BL281" s="18" t="s">
        <v>140</v>
      </c>
      <c r="BM281" s="18" t="s">
        <v>484</v>
      </c>
    </row>
    <row r="282" spans="1:65" s="1" customFormat="1" ht="38.25" customHeight="1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43" t="s">
        <v>5</v>
      </c>
      <c r="U282" s="40" t="s">
        <v>40</v>
      </c>
      <c r="V282" s="144">
        <v>0.56000000000000005</v>
      </c>
      <c r="W282" s="144" t="e">
        <f>V282*#REF!</f>
        <v>#REF!</v>
      </c>
      <c r="X282" s="144">
        <v>0</v>
      </c>
      <c r="Y282" s="144" t="e">
        <f>X282*#REF!</f>
        <v>#REF!</v>
      </c>
      <c r="Z282" s="144">
        <v>6.2E-2</v>
      </c>
      <c r="AA282" s="145" t="e">
        <f>Z282*#REF!</f>
        <v>#REF!</v>
      </c>
      <c r="AR282" s="18" t="s">
        <v>140</v>
      </c>
      <c r="AT282" s="18" t="s">
        <v>136</v>
      </c>
      <c r="AU282" s="18" t="s">
        <v>141</v>
      </c>
      <c r="AY282" s="18" t="s">
        <v>135</v>
      </c>
      <c r="BE282" s="146">
        <f>IF(U282="základná",#REF!,0)</f>
        <v>0</v>
      </c>
      <c r="BF282" s="146" t="e">
        <f>IF(U282="znížená",#REF!,0)</f>
        <v>#REF!</v>
      </c>
      <c r="BG282" s="146">
        <f>IF(U282="zákl. prenesená",#REF!,0)</f>
        <v>0</v>
      </c>
      <c r="BH282" s="146">
        <f>IF(U282="zníž. prenesená",#REF!,0)</f>
        <v>0</v>
      </c>
      <c r="BI282" s="146">
        <f>IF(U282="nulová",#REF!,0)</f>
        <v>0</v>
      </c>
      <c r="BJ282" s="18" t="s">
        <v>141</v>
      </c>
      <c r="BK282" s="147" t="e">
        <f>ROUND(#REF!*#REF!,3)</f>
        <v>#REF!</v>
      </c>
      <c r="BL282" s="18" t="s">
        <v>140</v>
      </c>
      <c r="BM282" s="18" t="s">
        <v>487</v>
      </c>
    </row>
    <row r="283" spans="1:65" s="1" customFormat="1" ht="38.25" customHeight="1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43" t="s">
        <v>5</v>
      </c>
      <c r="U283" s="40" t="s">
        <v>40</v>
      </c>
      <c r="V283" s="144">
        <v>0.46400000000000002</v>
      </c>
      <c r="W283" s="144" t="e">
        <f>V283*#REF!</f>
        <v>#REF!</v>
      </c>
      <c r="X283" s="144">
        <v>0</v>
      </c>
      <c r="Y283" s="144" t="e">
        <f>X283*#REF!</f>
        <v>#REF!</v>
      </c>
      <c r="Z283" s="144">
        <v>5.3999999999999999E-2</v>
      </c>
      <c r="AA283" s="145" t="e">
        <f>Z283*#REF!</f>
        <v>#REF!</v>
      </c>
      <c r="AR283" s="18" t="s">
        <v>140</v>
      </c>
      <c r="AT283" s="18" t="s">
        <v>136</v>
      </c>
      <c r="AU283" s="18" t="s">
        <v>141</v>
      </c>
      <c r="AY283" s="18" t="s">
        <v>135</v>
      </c>
      <c r="BE283" s="146">
        <f>IF(U283="základná",#REF!,0)</f>
        <v>0</v>
      </c>
      <c r="BF283" s="146" t="e">
        <f>IF(U283="znížená",#REF!,0)</f>
        <v>#REF!</v>
      </c>
      <c r="BG283" s="146">
        <f>IF(U283="zákl. prenesená",#REF!,0)</f>
        <v>0</v>
      </c>
      <c r="BH283" s="146">
        <f>IF(U283="zníž. prenesená",#REF!,0)</f>
        <v>0</v>
      </c>
      <c r="BI283" s="146">
        <f>IF(U283="nulová",#REF!,0)</f>
        <v>0</v>
      </c>
      <c r="BJ283" s="18" t="s">
        <v>141</v>
      </c>
      <c r="BK283" s="147" t="e">
        <f>ROUND(#REF!*#REF!,3)</f>
        <v>#REF!</v>
      </c>
      <c r="BL283" s="18" t="s">
        <v>140</v>
      </c>
      <c r="BM283" s="18" t="s">
        <v>490</v>
      </c>
    </row>
    <row r="284" spans="1:65" s="1" customFormat="1" ht="25.5" customHeight="1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43" t="s">
        <v>5</v>
      </c>
      <c r="U284" s="40" t="s">
        <v>40</v>
      </c>
      <c r="V284" s="144">
        <v>1.2</v>
      </c>
      <c r="W284" s="144" t="e">
        <f>V284*#REF!</f>
        <v>#REF!</v>
      </c>
      <c r="X284" s="144">
        <v>0</v>
      </c>
      <c r="Y284" s="144" t="e">
        <f>X284*#REF!</f>
        <v>#REF!</v>
      </c>
      <c r="Z284" s="144">
        <v>8.7999999999999995E-2</v>
      </c>
      <c r="AA284" s="145" t="e">
        <f>Z284*#REF!</f>
        <v>#REF!</v>
      </c>
      <c r="AR284" s="18" t="s">
        <v>140</v>
      </c>
      <c r="AT284" s="18" t="s">
        <v>136</v>
      </c>
      <c r="AU284" s="18" t="s">
        <v>141</v>
      </c>
      <c r="AY284" s="18" t="s">
        <v>135</v>
      </c>
      <c r="BE284" s="146">
        <f>IF(U284="základná",#REF!,0)</f>
        <v>0</v>
      </c>
      <c r="BF284" s="146" t="e">
        <f>IF(U284="znížená",#REF!,0)</f>
        <v>#REF!</v>
      </c>
      <c r="BG284" s="146">
        <f>IF(U284="zákl. prenesená",#REF!,0)</f>
        <v>0</v>
      </c>
      <c r="BH284" s="146">
        <f>IF(U284="zníž. prenesená",#REF!,0)</f>
        <v>0</v>
      </c>
      <c r="BI284" s="146">
        <f>IF(U284="nulová",#REF!,0)</f>
        <v>0</v>
      </c>
      <c r="BJ284" s="18" t="s">
        <v>141</v>
      </c>
      <c r="BK284" s="147" t="e">
        <f>ROUND(#REF!*#REF!,3)</f>
        <v>#REF!</v>
      </c>
      <c r="BL284" s="18" t="s">
        <v>140</v>
      </c>
      <c r="BM284" s="18" t="s">
        <v>493</v>
      </c>
    </row>
    <row r="285" spans="1:65" s="1" customFormat="1" ht="25.5" customHeight="1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43" t="s">
        <v>5</v>
      </c>
      <c r="U285" s="40" t="s">
        <v>40</v>
      </c>
      <c r="V285" s="144">
        <v>0.8</v>
      </c>
      <c r="W285" s="144" t="e">
        <f>V285*#REF!</f>
        <v>#REF!</v>
      </c>
      <c r="X285" s="144">
        <v>0</v>
      </c>
      <c r="Y285" s="144" t="e">
        <f>X285*#REF!</f>
        <v>#REF!</v>
      </c>
      <c r="Z285" s="144">
        <v>6.7000000000000004E-2</v>
      </c>
      <c r="AA285" s="145" t="e">
        <f>Z285*#REF!</f>
        <v>#REF!</v>
      </c>
      <c r="AR285" s="18" t="s">
        <v>140</v>
      </c>
      <c r="AT285" s="18" t="s">
        <v>136</v>
      </c>
      <c r="AU285" s="18" t="s">
        <v>141</v>
      </c>
      <c r="AY285" s="18" t="s">
        <v>135</v>
      </c>
      <c r="BE285" s="146">
        <f>IF(U285="základná",#REF!,0)</f>
        <v>0</v>
      </c>
      <c r="BF285" s="146" t="e">
        <f>IF(U285="znížená",#REF!,0)</f>
        <v>#REF!</v>
      </c>
      <c r="BG285" s="146">
        <f>IF(U285="zákl. prenesená",#REF!,0)</f>
        <v>0</v>
      </c>
      <c r="BH285" s="146">
        <f>IF(U285="zníž. prenesená",#REF!,0)</f>
        <v>0</v>
      </c>
      <c r="BI285" s="146">
        <f>IF(U285="nulová",#REF!,0)</f>
        <v>0</v>
      </c>
      <c r="BJ285" s="18" t="s">
        <v>141</v>
      </c>
      <c r="BK285" s="147" t="e">
        <f>ROUND(#REF!*#REF!,3)</f>
        <v>#REF!</v>
      </c>
      <c r="BL285" s="18" t="s">
        <v>140</v>
      </c>
      <c r="BM285" s="18" t="s">
        <v>496</v>
      </c>
    </row>
    <row r="286" spans="1:65" s="1" customFormat="1" ht="25.5" customHeight="1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43" t="s">
        <v>5</v>
      </c>
      <c r="U286" s="40" t="s">
        <v>40</v>
      </c>
      <c r="V286" s="144">
        <v>0.11</v>
      </c>
      <c r="W286" s="144" t="e">
        <f>V286*#REF!</f>
        <v>#REF!</v>
      </c>
      <c r="X286" s="144">
        <v>0</v>
      </c>
      <c r="Y286" s="144" t="e">
        <f>X286*#REF!</f>
        <v>#REF!</v>
      </c>
      <c r="Z286" s="144">
        <v>0.06</v>
      </c>
      <c r="AA286" s="145" t="e">
        <f>Z286*#REF!</f>
        <v>#REF!</v>
      </c>
      <c r="AR286" s="18" t="s">
        <v>140</v>
      </c>
      <c r="AT286" s="18" t="s">
        <v>136</v>
      </c>
      <c r="AU286" s="18" t="s">
        <v>141</v>
      </c>
      <c r="AY286" s="18" t="s">
        <v>135</v>
      </c>
      <c r="BE286" s="146">
        <f>IF(U286="základná",#REF!,0)</f>
        <v>0</v>
      </c>
      <c r="BF286" s="146" t="e">
        <f>IF(U286="znížená",#REF!,0)</f>
        <v>#REF!</v>
      </c>
      <c r="BG286" s="146">
        <f>IF(U286="zákl. prenesená",#REF!,0)</f>
        <v>0</v>
      </c>
      <c r="BH286" s="146">
        <f>IF(U286="zníž. prenesená",#REF!,0)</f>
        <v>0</v>
      </c>
      <c r="BI286" s="146">
        <f>IF(U286="nulová",#REF!,0)</f>
        <v>0</v>
      </c>
      <c r="BJ286" s="18" t="s">
        <v>141</v>
      </c>
      <c r="BK286" s="147" t="e">
        <f>ROUND(#REF!*#REF!,3)</f>
        <v>#REF!</v>
      </c>
      <c r="BL286" s="18" t="s">
        <v>140</v>
      </c>
      <c r="BM286" s="18" t="s">
        <v>499</v>
      </c>
    </row>
    <row r="287" spans="1:65" s="1" customFormat="1" ht="25.5" customHeight="1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43" t="s">
        <v>5</v>
      </c>
      <c r="U287" s="40" t="s">
        <v>40</v>
      </c>
      <c r="V287" s="144">
        <v>1.2</v>
      </c>
      <c r="W287" s="144" t="e">
        <f>V287*#REF!</f>
        <v>#REF!</v>
      </c>
      <c r="X287" s="144">
        <v>0</v>
      </c>
      <c r="Y287" s="144" t="e">
        <f>X287*#REF!</f>
        <v>#REF!</v>
      </c>
      <c r="Z287" s="144">
        <v>6.3E-2</v>
      </c>
      <c r="AA287" s="145" t="e">
        <f>Z287*#REF!</f>
        <v>#REF!</v>
      </c>
      <c r="AR287" s="18" t="s">
        <v>140</v>
      </c>
      <c r="AT287" s="18" t="s">
        <v>136</v>
      </c>
      <c r="AU287" s="18" t="s">
        <v>141</v>
      </c>
      <c r="AY287" s="18" t="s">
        <v>135</v>
      </c>
      <c r="BE287" s="146">
        <f>IF(U287="základná",#REF!,0)</f>
        <v>0</v>
      </c>
      <c r="BF287" s="146" t="e">
        <f>IF(U287="znížená",#REF!,0)</f>
        <v>#REF!</v>
      </c>
      <c r="BG287" s="146">
        <f>IF(U287="zákl. prenesená",#REF!,0)</f>
        <v>0</v>
      </c>
      <c r="BH287" s="146">
        <f>IF(U287="zníž. prenesená",#REF!,0)</f>
        <v>0</v>
      </c>
      <c r="BI287" s="146">
        <f>IF(U287="nulová",#REF!,0)</f>
        <v>0</v>
      </c>
      <c r="BJ287" s="18" t="s">
        <v>141</v>
      </c>
      <c r="BK287" s="147" t="e">
        <f>ROUND(#REF!*#REF!,3)</f>
        <v>#REF!</v>
      </c>
      <c r="BL287" s="18" t="s">
        <v>140</v>
      </c>
      <c r="BM287" s="18" t="s">
        <v>502</v>
      </c>
    </row>
    <row r="288" spans="1:65" s="1" customFormat="1" ht="25.5" customHeight="1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43" t="s">
        <v>5</v>
      </c>
      <c r="U288" s="40" t="s">
        <v>40</v>
      </c>
      <c r="V288" s="144">
        <v>0.61799999999999999</v>
      </c>
      <c r="W288" s="144" t="e">
        <f>V288*#REF!</f>
        <v>#REF!</v>
      </c>
      <c r="X288" s="144">
        <v>0</v>
      </c>
      <c r="Y288" s="144" t="e">
        <f>X288*#REF!</f>
        <v>#REF!</v>
      </c>
      <c r="Z288" s="144">
        <v>0</v>
      </c>
      <c r="AA288" s="145" t="e">
        <f>Z288*#REF!</f>
        <v>#REF!</v>
      </c>
      <c r="AR288" s="18" t="s">
        <v>140</v>
      </c>
      <c r="AT288" s="18" t="s">
        <v>136</v>
      </c>
      <c r="AU288" s="18" t="s">
        <v>141</v>
      </c>
      <c r="AY288" s="18" t="s">
        <v>135</v>
      </c>
      <c r="BE288" s="146">
        <f>IF(U288="základná",#REF!,0)</f>
        <v>0</v>
      </c>
      <c r="BF288" s="146" t="e">
        <f>IF(U288="znížená",#REF!,0)</f>
        <v>#REF!</v>
      </c>
      <c r="BG288" s="146">
        <f>IF(U288="zákl. prenesená",#REF!,0)</f>
        <v>0</v>
      </c>
      <c r="BH288" s="146">
        <f>IF(U288="zníž. prenesená",#REF!,0)</f>
        <v>0</v>
      </c>
      <c r="BI288" s="146">
        <f>IF(U288="nulová",#REF!,0)</f>
        <v>0</v>
      </c>
      <c r="BJ288" s="18" t="s">
        <v>141</v>
      </c>
      <c r="BK288" s="147" t="e">
        <f>ROUND(#REF!*#REF!,3)</f>
        <v>#REF!</v>
      </c>
      <c r="BL288" s="18" t="s">
        <v>140</v>
      </c>
      <c r="BM288" s="18" t="s">
        <v>503</v>
      </c>
    </row>
    <row r="289" spans="1:65" s="1" customFormat="1" ht="25.5" customHeight="1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43" t="s">
        <v>5</v>
      </c>
      <c r="U289" s="40" t="s">
        <v>40</v>
      </c>
      <c r="V289" s="144">
        <v>0.59799999999999998</v>
      </c>
      <c r="W289" s="144" t="e">
        <f>V289*#REF!</f>
        <v>#REF!</v>
      </c>
      <c r="X289" s="144">
        <v>0</v>
      </c>
      <c r="Y289" s="144" t="e">
        <f>X289*#REF!</f>
        <v>#REF!</v>
      </c>
      <c r="Z289" s="144">
        <v>0</v>
      </c>
      <c r="AA289" s="145" t="e">
        <f>Z289*#REF!</f>
        <v>#REF!</v>
      </c>
      <c r="AR289" s="18" t="s">
        <v>140</v>
      </c>
      <c r="AT289" s="18" t="s">
        <v>136</v>
      </c>
      <c r="AU289" s="18" t="s">
        <v>141</v>
      </c>
      <c r="AY289" s="18" t="s">
        <v>135</v>
      </c>
      <c r="BE289" s="146">
        <f>IF(U289="základná",#REF!,0)</f>
        <v>0</v>
      </c>
      <c r="BF289" s="146" t="e">
        <f>IF(U289="znížená",#REF!,0)</f>
        <v>#REF!</v>
      </c>
      <c r="BG289" s="146">
        <f>IF(U289="zákl. prenesená",#REF!,0)</f>
        <v>0</v>
      </c>
      <c r="BH289" s="146">
        <f>IF(U289="zníž. prenesená",#REF!,0)</f>
        <v>0</v>
      </c>
      <c r="BI289" s="146">
        <f>IF(U289="nulová",#REF!,0)</f>
        <v>0</v>
      </c>
      <c r="BJ289" s="18" t="s">
        <v>141</v>
      </c>
      <c r="BK289" s="147" t="e">
        <f>ROUND(#REF!*#REF!,3)</f>
        <v>#REF!</v>
      </c>
      <c r="BL289" s="18" t="s">
        <v>140</v>
      </c>
      <c r="BM289" s="18" t="s">
        <v>504</v>
      </c>
    </row>
    <row r="290" spans="1:65" s="1" customFormat="1" ht="25.5" customHeight="1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43" t="s">
        <v>5</v>
      </c>
      <c r="U290" s="40" t="s">
        <v>40</v>
      </c>
      <c r="V290" s="144">
        <v>7.0000000000000001E-3</v>
      </c>
      <c r="W290" s="144" t="e">
        <f>V290*#REF!</f>
        <v>#REF!</v>
      </c>
      <c r="X290" s="144">
        <v>0</v>
      </c>
      <c r="Y290" s="144" t="e">
        <f>X290*#REF!</f>
        <v>#REF!</v>
      </c>
      <c r="Z290" s="144">
        <v>0</v>
      </c>
      <c r="AA290" s="145" t="e">
        <f>Z290*#REF!</f>
        <v>#REF!</v>
      </c>
      <c r="AR290" s="18" t="s">
        <v>140</v>
      </c>
      <c r="AT290" s="18" t="s">
        <v>136</v>
      </c>
      <c r="AU290" s="18" t="s">
        <v>141</v>
      </c>
      <c r="AY290" s="18" t="s">
        <v>135</v>
      </c>
      <c r="BE290" s="146">
        <f>IF(U290="základná",#REF!,0)</f>
        <v>0</v>
      </c>
      <c r="BF290" s="146" t="e">
        <f>IF(U290="znížená",#REF!,0)</f>
        <v>#REF!</v>
      </c>
      <c r="BG290" s="146">
        <f>IF(U290="zákl. prenesená",#REF!,0)</f>
        <v>0</v>
      </c>
      <c r="BH290" s="146">
        <f>IF(U290="zníž. prenesená",#REF!,0)</f>
        <v>0</v>
      </c>
      <c r="BI290" s="146">
        <f>IF(U290="nulová",#REF!,0)</f>
        <v>0</v>
      </c>
      <c r="BJ290" s="18" t="s">
        <v>141</v>
      </c>
      <c r="BK290" s="147" t="e">
        <f>ROUND(#REF!*#REF!,3)</f>
        <v>#REF!</v>
      </c>
      <c r="BL290" s="18" t="s">
        <v>140</v>
      </c>
      <c r="BM290" s="18" t="s">
        <v>505</v>
      </c>
    </row>
    <row r="291" spans="1:65" s="1" customFormat="1" ht="25.5" customHeight="1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43" t="s">
        <v>5</v>
      </c>
      <c r="U291" s="40" t="s">
        <v>40</v>
      </c>
      <c r="V291" s="144">
        <v>0.89</v>
      </c>
      <c r="W291" s="144" t="e">
        <f>V291*#REF!</f>
        <v>#REF!</v>
      </c>
      <c r="X291" s="144">
        <v>0</v>
      </c>
      <c r="Y291" s="144" t="e">
        <f>X291*#REF!</f>
        <v>#REF!</v>
      </c>
      <c r="Z291" s="144">
        <v>0</v>
      </c>
      <c r="AA291" s="145" t="e">
        <f>Z291*#REF!</f>
        <v>#REF!</v>
      </c>
      <c r="AR291" s="18" t="s">
        <v>140</v>
      </c>
      <c r="AT291" s="18" t="s">
        <v>136</v>
      </c>
      <c r="AU291" s="18" t="s">
        <v>141</v>
      </c>
      <c r="AY291" s="18" t="s">
        <v>135</v>
      </c>
      <c r="BE291" s="146">
        <f>IF(U291="základná",#REF!,0)</f>
        <v>0</v>
      </c>
      <c r="BF291" s="146" t="e">
        <f>IF(U291="znížená",#REF!,0)</f>
        <v>#REF!</v>
      </c>
      <c r="BG291" s="146">
        <f>IF(U291="zákl. prenesená",#REF!,0)</f>
        <v>0</v>
      </c>
      <c r="BH291" s="146">
        <f>IF(U291="zníž. prenesená",#REF!,0)</f>
        <v>0</v>
      </c>
      <c r="BI291" s="146">
        <f>IF(U291="nulová",#REF!,0)</f>
        <v>0</v>
      </c>
      <c r="BJ291" s="18" t="s">
        <v>141</v>
      </c>
      <c r="BK291" s="147" t="e">
        <f>ROUND(#REF!*#REF!,3)</f>
        <v>#REF!</v>
      </c>
      <c r="BL291" s="18" t="s">
        <v>140</v>
      </c>
      <c r="BM291" s="18" t="s">
        <v>506</v>
      </c>
    </row>
    <row r="292" spans="1:65" s="1" customFormat="1" ht="25.5" customHeight="1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43" t="s">
        <v>5</v>
      </c>
      <c r="U292" s="40" t="s">
        <v>40</v>
      </c>
      <c r="V292" s="144">
        <v>0.1</v>
      </c>
      <c r="W292" s="144" t="e">
        <f>V292*#REF!</f>
        <v>#REF!</v>
      </c>
      <c r="X292" s="144">
        <v>0</v>
      </c>
      <c r="Y292" s="144" t="e">
        <f>X292*#REF!</f>
        <v>#REF!</v>
      </c>
      <c r="Z292" s="144">
        <v>0</v>
      </c>
      <c r="AA292" s="145" t="e">
        <f>Z292*#REF!</f>
        <v>#REF!</v>
      </c>
      <c r="AR292" s="18" t="s">
        <v>140</v>
      </c>
      <c r="AT292" s="18" t="s">
        <v>136</v>
      </c>
      <c r="AU292" s="18" t="s">
        <v>141</v>
      </c>
      <c r="AY292" s="18" t="s">
        <v>135</v>
      </c>
      <c r="BE292" s="146">
        <f>IF(U292="základná",#REF!,0)</f>
        <v>0</v>
      </c>
      <c r="BF292" s="146" t="e">
        <f>IF(U292="znížená",#REF!,0)</f>
        <v>#REF!</v>
      </c>
      <c r="BG292" s="146">
        <f>IF(U292="zákl. prenesená",#REF!,0)</f>
        <v>0</v>
      </c>
      <c r="BH292" s="146">
        <f>IF(U292="zníž. prenesená",#REF!,0)</f>
        <v>0</v>
      </c>
      <c r="BI292" s="146">
        <f>IF(U292="nulová",#REF!,0)</f>
        <v>0</v>
      </c>
      <c r="BJ292" s="18" t="s">
        <v>141</v>
      </c>
      <c r="BK292" s="147" t="e">
        <f>ROUND(#REF!*#REF!,3)</f>
        <v>#REF!</v>
      </c>
      <c r="BL292" s="18" t="s">
        <v>140</v>
      </c>
      <c r="BM292" s="18" t="s">
        <v>507</v>
      </c>
    </row>
    <row r="293" spans="1:65" s="1" customFormat="1" ht="16.5" customHeight="1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43" t="s">
        <v>5</v>
      </c>
      <c r="U293" s="40" t="s">
        <v>40</v>
      </c>
      <c r="V293" s="144">
        <v>0</v>
      </c>
      <c r="W293" s="144" t="e">
        <f>V293*#REF!</f>
        <v>#REF!</v>
      </c>
      <c r="X293" s="144">
        <v>0</v>
      </c>
      <c r="Y293" s="144" t="e">
        <f>X293*#REF!</f>
        <v>#REF!</v>
      </c>
      <c r="Z293" s="144">
        <v>0</v>
      </c>
      <c r="AA293" s="145" t="e">
        <f>Z293*#REF!</f>
        <v>#REF!</v>
      </c>
      <c r="AR293" s="18" t="s">
        <v>140</v>
      </c>
      <c r="AT293" s="18" t="s">
        <v>136</v>
      </c>
      <c r="AU293" s="18" t="s">
        <v>141</v>
      </c>
      <c r="AY293" s="18" t="s">
        <v>135</v>
      </c>
      <c r="BE293" s="146">
        <f>IF(U293="základná",#REF!,0)</f>
        <v>0</v>
      </c>
      <c r="BF293" s="146" t="e">
        <f>IF(U293="znížená",#REF!,0)</f>
        <v>#REF!</v>
      </c>
      <c r="BG293" s="146">
        <f>IF(U293="zákl. prenesená",#REF!,0)</f>
        <v>0</v>
      </c>
      <c r="BH293" s="146">
        <f>IF(U293="zníž. prenesená",#REF!,0)</f>
        <v>0</v>
      </c>
      <c r="BI293" s="146">
        <f>IF(U293="nulová",#REF!,0)</f>
        <v>0</v>
      </c>
      <c r="BJ293" s="18" t="s">
        <v>141</v>
      </c>
      <c r="BK293" s="147" t="e">
        <f>ROUND(#REF!*#REF!,3)</f>
        <v>#REF!</v>
      </c>
      <c r="BL293" s="18" t="s">
        <v>140</v>
      </c>
      <c r="BM293" s="18" t="s">
        <v>508</v>
      </c>
    </row>
    <row r="294" spans="1:65" s="9" customFormat="1" ht="29.85" customHeight="1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30"/>
      <c r="U294" s="127"/>
      <c r="V294" s="127"/>
      <c r="W294" s="131" t="e">
        <f>W295</f>
        <v>#REF!</v>
      </c>
      <c r="X294" s="127"/>
      <c r="Y294" s="131" t="e">
        <f>Y295</f>
        <v>#REF!</v>
      </c>
      <c r="Z294" s="127"/>
      <c r="AA294" s="132" t="e">
        <f>AA295</f>
        <v>#REF!</v>
      </c>
      <c r="AR294" s="133" t="s">
        <v>80</v>
      </c>
      <c r="AT294" s="134" t="s">
        <v>72</v>
      </c>
      <c r="AU294" s="134" t="s">
        <v>80</v>
      </c>
      <c r="AY294" s="133" t="s">
        <v>135</v>
      </c>
      <c r="BK294" s="135" t="e">
        <f>BK295</f>
        <v>#REF!</v>
      </c>
    </row>
    <row r="295" spans="1:65" s="1" customFormat="1" ht="38.25" customHeight="1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43" t="s">
        <v>5</v>
      </c>
      <c r="U295" s="40" t="s">
        <v>40</v>
      </c>
      <c r="V295" s="144">
        <v>2.4630000000000001</v>
      </c>
      <c r="W295" s="144" t="e">
        <f>V295*#REF!</f>
        <v>#REF!</v>
      </c>
      <c r="X295" s="144">
        <v>0</v>
      </c>
      <c r="Y295" s="144" t="e">
        <f>X295*#REF!</f>
        <v>#REF!</v>
      </c>
      <c r="Z295" s="144">
        <v>0</v>
      </c>
      <c r="AA295" s="145" t="e">
        <f>Z295*#REF!</f>
        <v>#REF!</v>
      </c>
      <c r="AR295" s="18" t="s">
        <v>140</v>
      </c>
      <c r="AT295" s="18" t="s">
        <v>136</v>
      </c>
      <c r="AU295" s="18" t="s">
        <v>141</v>
      </c>
      <c r="AY295" s="18" t="s">
        <v>135</v>
      </c>
      <c r="BE295" s="146">
        <f>IF(U295="základná",#REF!,0)</f>
        <v>0</v>
      </c>
      <c r="BF295" s="146" t="e">
        <f>IF(U295="znížená",#REF!,0)</f>
        <v>#REF!</v>
      </c>
      <c r="BG295" s="146">
        <f>IF(U295="zákl. prenesená",#REF!,0)</f>
        <v>0</v>
      </c>
      <c r="BH295" s="146">
        <f>IF(U295="zníž. prenesená",#REF!,0)</f>
        <v>0</v>
      </c>
      <c r="BI295" s="146">
        <f>IF(U295="nulová",#REF!,0)</f>
        <v>0</v>
      </c>
      <c r="BJ295" s="18" t="s">
        <v>141</v>
      </c>
      <c r="BK295" s="147" t="e">
        <f>ROUND(#REF!*#REF!,3)</f>
        <v>#REF!</v>
      </c>
      <c r="BL295" s="18" t="s">
        <v>140</v>
      </c>
      <c r="BM295" s="18" t="s">
        <v>509</v>
      </c>
    </row>
    <row r="296" spans="1:65" s="9" customFormat="1" ht="37.35" customHeight="1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30"/>
      <c r="U296" s="127"/>
      <c r="V296" s="127"/>
      <c r="W296" s="131" t="e">
        <f>W297+W301+W326+W331</f>
        <v>#REF!</v>
      </c>
      <c r="X296" s="127"/>
      <c r="Y296" s="131" t="e">
        <f>Y297+Y301+Y326+Y331</f>
        <v>#REF!</v>
      </c>
      <c r="Z296" s="127"/>
      <c r="AA296" s="132" t="e">
        <f>AA297+AA301+AA326+AA331</f>
        <v>#REF!</v>
      </c>
      <c r="AR296" s="133" t="s">
        <v>141</v>
      </c>
      <c r="AT296" s="134" t="s">
        <v>72</v>
      </c>
      <c r="AU296" s="134" t="s">
        <v>73</v>
      </c>
      <c r="AY296" s="133" t="s">
        <v>135</v>
      </c>
      <c r="BK296" s="135" t="e">
        <f>BK297+BK301+BK326+BK331</f>
        <v>#REF!</v>
      </c>
    </row>
    <row r="297" spans="1:65" s="9" customFormat="1" ht="19.899999999999999" customHeight="1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30"/>
      <c r="U297" s="127"/>
      <c r="V297" s="127"/>
      <c r="W297" s="131" t="e">
        <f>SUM(W298:W300)</f>
        <v>#REF!</v>
      </c>
      <c r="X297" s="127"/>
      <c r="Y297" s="131" t="e">
        <f>SUM(Y298:Y300)</f>
        <v>#REF!</v>
      </c>
      <c r="Z297" s="127"/>
      <c r="AA297" s="132" t="e">
        <f>SUM(AA298:AA300)</f>
        <v>#REF!</v>
      </c>
      <c r="AR297" s="133" t="s">
        <v>141</v>
      </c>
      <c r="AT297" s="134" t="s">
        <v>72</v>
      </c>
      <c r="AU297" s="134" t="s">
        <v>80</v>
      </c>
      <c r="AY297" s="133" t="s">
        <v>135</v>
      </c>
      <c r="BK297" s="135" t="e">
        <f>SUM(BK298:BK300)</f>
        <v>#REF!</v>
      </c>
    </row>
    <row r="298" spans="1:65" s="1" customFormat="1" ht="38.25" customHeight="1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43" t="s">
        <v>5</v>
      </c>
      <c r="U298" s="40" t="s">
        <v>40</v>
      </c>
      <c r="V298" s="144">
        <v>0.54401999999999995</v>
      </c>
      <c r="W298" s="144" t="e">
        <f>V298*#REF!</f>
        <v>#REF!</v>
      </c>
      <c r="X298" s="144">
        <v>8.9999999999999998E-4</v>
      </c>
      <c r="Y298" s="144" t="e">
        <f>X298*#REF!</f>
        <v>#REF!</v>
      </c>
      <c r="Z298" s="144">
        <v>0</v>
      </c>
      <c r="AA298" s="145" t="e">
        <f>Z298*#REF!</f>
        <v>#REF!</v>
      </c>
      <c r="AR298" s="18" t="s">
        <v>198</v>
      </c>
      <c r="AT298" s="18" t="s">
        <v>136</v>
      </c>
      <c r="AU298" s="18" t="s">
        <v>141</v>
      </c>
      <c r="AY298" s="18" t="s">
        <v>135</v>
      </c>
      <c r="BE298" s="146">
        <f>IF(U298="základná",#REF!,0)</f>
        <v>0</v>
      </c>
      <c r="BF298" s="146" t="e">
        <f>IF(U298="znížená",#REF!,0)</f>
        <v>#REF!</v>
      </c>
      <c r="BG298" s="146">
        <f>IF(U298="zákl. prenesená",#REF!,0)</f>
        <v>0</v>
      </c>
      <c r="BH298" s="146">
        <f>IF(U298="zníž. prenesená",#REF!,0)</f>
        <v>0</v>
      </c>
      <c r="BI298" s="146">
        <f>IF(U298="nulová",#REF!,0)</f>
        <v>0</v>
      </c>
      <c r="BJ298" s="18" t="s">
        <v>141</v>
      </c>
      <c r="BK298" s="147" t="e">
        <f>ROUND(#REF!*#REF!,3)</f>
        <v>#REF!</v>
      </c>
      <c r="BL298" s="18" t="s">
        <v>198</v>
      </c>
      <c r="BM298" s="18" t="s">
        <v>512</v>
      </c>
    </row>
    <row r="299" spans="1:65" s="1" customFormat="1" ht="25.5" customHeight="1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43" t="s">
        <v>5</v>
      </c>
      <c r="U299" s="40" t="s">
        <v>40</v>
      </c>
      <c r="V299" s="144">
        <v>7.4999999999999997E-2</v>
      </c>
      <c r="W299" s="144" t="e">
        <f>V299*#REF!</f>
        <v>#REF!</v>
      </c>
      <c r="X299" s="144">
        <v>0</v>
      </c>
      <c r="Y299" s="144" t="e">
        <f>X299*#REF!</f>
        <v>#REF!</v>
      </c>
      <c r="Z299" s="144">
        <v>1.3500000000000001E-3</v>
      </c>
      <c r="AA299" s="145" t="e">
        <f>Z299*#REF!</f>
        <v>#REF!</v>
      </c>
      <c r="AR299" s="18" t="s">
        <v>198</v>
      </c>
      <c r="AT299" s="18" t="s">
        <v>136</v>
      </c>
      <c r="AU299" s="18" t="s">
        <v>141</v>
      </c>
      <c r="AY299" s="18" t="s">
        <v>135</v>
      </c>
      <c r="BE299" s="146">
        <f>IF(U299="základná",#REF!,0)</f>
        <v>0</v>
      </c>
      <c r="BF299" s="146" t="e">
        <f>IF(U299="znížená",#REF!,0)</f>
        <v>#REF!</v>
      </c>
      <c r="BG299" s="146">
        <f>IF(U299="zákl. prenesená",#REF!,0)</f>
        <v>0</v>
      </c>
      <c r="BH299" s="146">
        <f>IF(U299="zníž. prenesená",#REF!,0)</f>
        <v>0</v>
      </c>
      <c r="BI299" s="146">
        <f>IF(U299="nulová",#REF!,0)</f>
        <v>0</v>
      </c>
      <c r="BJ299" s="18" t="s">
        <v>141</v>
      </c>
      <c r="BK299" s="147" t="e">
        <f>ROUND(#REF!*#REF!,3)</f>
        <v>#REF!</v>
      </c>
      <c r="BL299" s="18" t="s">
        <v>198</v>
      </c>
      <c r="BM299" s="18" t="s">
        <v>515</v>
      </c>
    </row>
    <row r="300" spans="1:65" s="1" customFormat="1" ht="25.5" customHeight="1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43" t="s">
        <v>5</v>
      </c>
      <c r="U300" s="40" t="s">
        <v>40</v>
      </c>
      <c r="V300" s="144">
        <v>0</v>
      </c>
      <c r="W300" s="144" t="e">
        <f>V300*#REF!</f>
        <v>#REF!</v>
      </c>
      <c r="X300" s="144">
        <v>0</v>
      </c>
      <c r="Y300" s="144" t="e">
        <f>X300*#REF!</f>
        <v>#REF!</v>
      </c>
      <c r="Z300" s="144">
        <v>0</v>
      </c>
      <c r="AA300" s="145" t="e">
        <f>Z300*#REF!</f>
        <v>#REF!</v>
      </c>
      <c r="AR300" s="18" t="s">
        <v>198</v>
      </c>
      <c r="AT300" s="18" t="s">
        <v>136</v>
      </c>
      <c r="AU300" s="18" t="s">
        <v>141</v>
      </c>
      <c r="AY300" s="18" t="s">
        <v>135</v>
      </c>
      <c r="BE300" s="146">
        <f>IF(U300="základná",#REF!,0)</f>
        <v>0</v>
      </c>
      <c r="BF300" s="146" t="e">
        <f>IF(U300="znížená",#REF!,0)</f>
        <v>#REF!</v>
      </c>
      <c r="BG300" s="146">
        <f>IF(U300="zákl. prenesená",#REF!,0)</f>
        <v>0</v>
      </c>
      <c r="BH300" s="146">
        <f>IF(U300="zníž. prenesená",#REF!,0)</f>
        <v>0</v>
      </c>
      <c r="BI300" s="146">
        <f>IF(U300="nulová",#REF!,0)</f>
        <v>0</v>
      </c>
      <c r="BJ300" s="18" t="s">
        <v>141</v>
      </c>
      <c r="BK300" s="147" t="e">
        <f>ROUND(#REF!*#REF!,3)</f>
        <v>#REF!</v>
      </c>
      <c r="BL300" s="18" t="s">
        <v>198</v>
      </c>
      <c r="BM300" s="18" t="s">
        <v>516</v>
      </c>
    </row>
    <row r="301" spans="1:65" s="9" customFormat="1" ht="29.85" customHeight="1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30"/>
      <c r="U301" s="127"/>
      <c r="V301" s="127"/>
      <c r="W301" s="131" t="e">
        <f>SUM(W302:W325)</f>
        <v>#REF!</v>
      </c>
      <c r="X301" s="127"/>
      <c r="Y301" s="131" t="e">
        <f>SUM(Y302:Y325)</f>
        <v>#REF!</v>
      </c>
      <c r="Z301" s="127"/>
      <c r="AA301" s="132" t="e">
        <f>SUM(AA302:AA325)</f>
        <v>#REF!</v>
      </c>
      <c r="AR301" s="133" t="s">
        <v>141</v>
      </c>
      <c r="AT301" s="134" t="s">
        <v>72</v>
      </c>
      <c r="AU301" s="134" t="s">
        <v>80</v>
      </c>
      <c r="AY301" s="133" t="s">
        <v>135</v>
      </c>
      <c r="BK301" s="135" t="e">
        <f>SUM(BK302:BK325)</f>
        <v>#REF!</v>
      </c>
    </row>
    <row r="302" spans="1:65" s="1" customFormat="1" ht="51" customHeight="1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43" t="s">
        <v>5</v>
      </c>
      <c r="U302" s="40" t="s">
        <v>40</v>
      </c>
      <c r="V302" s="144">
        <v>0.60467000000000004</v>
      </c>
      <c r="W302" s="144" t="e">
        <f>V302*#REF!</f>
        <v>#REF!</v>
      </c>
      <c r="X302" s="144">
        <v>2.1000000000000001E-4</v>
      </c>
      <c r="Y302" s="144" t="e">
        <f>X302*#REF!</f>
        <v>#REF!</v>
      </c>
      <c r="Z302" s="144">
        <v>0</v>
      </c>
      <c r="AA302" s="145" t="e">
        <f>Z302*#REF!</f>
        <v>#REF!</v>
      </c>
      <c r="AR302" s="18" t="s">
        <v>198</v>
      </c>
      <c r="AT302" s="18" t="s">
        <v>136</v>
      </c>
      <c r="AU302" s="18" t="s">
        <v>141</v>
      </c>
      <c r="AY302" s="18" t="s">
        <v>135</v>
      </c>
      <c r="BE302" s="146">
        <f>IF(U302="základná",#REF!,0)</f>
        <v>0</v>
      </c>
      <c r="BF302" s="146" t="e">
        <f>IF(U302="znížená",#REF!,0)</f>
        <v>#REF!</v>
      </c>
      <c r="BG302" s="146">
        <f>IF(U302="zákl. prenesená",#REF!,0)</f>
        <v>0</v>
      </c>
      <c r="BH302" s="146">
        <f>IF(U302="zníž. prenesená",#REF!,0)</f>
        <v>0</v>
      </c>
      <c r="BI302" s="146">
        <f>IF(U302="nulová",#REF!,0)</f>
        <v>0</v>
      </c>
      <c r="BJ302" s="18" t="s">
        <v>141</v>
      </c>
      <c r="BK302" s="147" t="e">
        <f>ROUND(#REF!*#REF!,3)</f>
        <v>#REF!</v>
      </c>
      <c r="BL302" s="18" t="s">
        <v>198</v>
      </c>
      <c r="BM302" s="18" t="s">
        <v>519</v>
      </c>
    </row>
    <row r="303" spans="1:65" s="1" customFormat="1" ht="25.5" customHeight="1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43" t="s">
        <v>5</v>
      </c>
      <c r="U303" s="40" t="s">
        <v>40</v>
      </c>
      <c r="V303" s="144">
        <v>0</v>
      </c>
      <c r="W303" s="144" t="e">
        <f>V303*#REF!</f>
        <v>#REF!</v>
      </c>
      <c r="X303" s="144">
        <v>0</v>
      </c>
      <c r="Y303" s="144" t="e">
        <f>X303*#REF!</f>
        <v>#REF!</v>
      </c>
      <c r="Z303" s="144">
        <v>0</v>
      </c>
      <c r="AA303" s="145" t="e">
        <f>Z303*#REF!</f>
        <v>#REF!</v>
      </c>
      <c r="AR303" s="18" t="s">
        <v>246</v>
      </c>
      <c r="AT303" s="18" t="s">
        <v>199</v>
      </c>
      <c r="AU303" s="18" t="s">
        <v>141</v>
      </c>
      <c r="AY303" s="18" t="s">
        <v>135</v>
      </c>
      <c r="BE303" s="146">
        <f>IF(U303="základná",#REF!,0)</f>
        <v>0</v>
      </c>
      <c r="BF303" s="146" t="e">
        <f>IF(U303="znížená",#REF!,0)</f>
        <v>#REF!</v>
      </c>
      <c r="BG303" s="146">
        <f>IF(U303="zákl. prenesená",#REF!,0)</f>
        <v>0</v>
      </c>
      <c r="BH303" s="146">
        <f>IF(U303="zníž. prenesená",#REF!,0)</f>
        <v>0</v>
      </c>
      <c r="BI303" s="146">
        <f>IF(U303="nulová",#REF!,0)</f>
        <v>0</v>
      </c>
      <c r="BJ303" s="18" t="s">
        <v>141</v>
      </c>
      <c r="BK303" s="147" t="e">
        <f>ROUND(#REF!*#REF!,3)</f>
        <v>#REF!</v>
      </c>
      <c r="BL303" s="18" t="s">
        <v>198</v>
      </c>
      <c r="BM303" s="18" t="s">
        <v>523</v>
      </c>
    </row>
    <row r="304" spans="1:65" s="1" customFormat="1" ht="38.25" customHeight="1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43" t="s">
        <v>5</v>
      </c>
      <c r="U304" s="40" t="s">
        <v>40</v>
      </c>
      <c r="V304" s="144">
        <v>0</v>
      </c>
      <c r="W304" s="144" t="e">
        <f>V304*#REF!</f>
        <v>#REF!</v>
      </c>
      <c r="X304" s="144">
        <v>0</v>
      </c>
      <c r="Y304" s="144" t="e">
        <f>X304*#REF!</f>
        <v>#REF!</v>
      </c>
      <c r="Z304" s="144">
        <v>0</v>
      </c>
      <c r="AA304" s="145" t="e">
        <f>Z304*#REF!</f>
        <v>#REF!</v>
      </c>
      <c r="AR304" s="18" t="s">
        <v>246</v>
      </c>
      <c r="AT304" s="18" t="s">
        <v>199</v>
      </c>
      <c r="AU304" s="18" t="s">
        <v>141</v>
      </c>
      <c r="AY304" s="18" t="s">
        <v>135</v>
      </c>
      <c r="BE304" s="146">
        <f>IF(U304="základná",#REF!,0)</f>
        <v>0</v>
      </c>
      <c r="BF304" s="146" t="e">
        <f>IF(U304="znížená",#REF!,0)</f>
        <v>#REF!</v>
      </c>
      <c r="BG304" s="146">
        <f>IF(U304="zákl. prenesená",#REF!,0)</f>
        <v>0</v>
      </c>
      <c r="BH304" s="146">
        <f>IF(U304="zníž. prenesená",#REF!,0)</f>
        <v>0</v>
      </c>
      <c r="BI304" s="146">
        <f>IF(U304="nulová",#REF!,0)</f>
        <v>0</v>
      </c>
      <c r="BJ304" s="18" t="s">
        <v>141</v>
      </c>
      <c r="BK304" s="147" t="e">
        <f>ROUND(#REF!*#REF!,3)</f>
        <v>#REF!</v>
      </c>
      <c r="BL304" s="18" t="s">
        <v>198</v>
      </c>
      <c r="BM304" s="18" t="s">
        <v>526</v>
      </c>
    </row>
    <row r="305" spans="1:65" s="1" customFormat="1" ht="25.5" customHeight="1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43" t="s">
        <v>5</v>
      </c>
      <c r="U305" s="40" t="s">
        <v>40</v>
      </c>
      <c r="V305" s="144">
        <v>0</v>
      </c>
      <c r="W305" s="144" t="e">
        <f>V305*#REF!</f>
        <v>#REF!</v>
      </c>
      <c r="X305" s="144">
        <v>0</v>
      </c>
      <c r="Y305" s="144" t="e">
        <f>X305*#REF!</f>
        <v>#REF!</v>
      </c>
      <c r="Z305" s="144">
        <v>0</v>
      </c>
      <c r="AA305" s="145" t="e">
        <f>Z305*#REF!</f>
        <v>#REF!</v>
      </c>
      <c r="AR305" s="18" t="s">
        <v>246</v>
      </c>
      <c r="AT305" s="18" t="s">
        <v>199</v>
      </c>
      <c r="AU305" s="18" t="s">
        <v>141</v>
      </c>
      <c r="AY305" s="18" t="s">
        <v>135</v>
      </c>
      <c r="BE305" s="146">
        <f>IF(U305="základná",#REF!,0)</f>
        <v>0</v>
      </c>
      <c r="BF305" s="146" t="e">
        <f>IF(U305="znížená",#REF!,0)</f>
        <v>#REF!</v>
      </c>
      <c r="BG305" s="146">
        <f>IF(U305="zákl. prenesená",#REF!,0)</f>
        <v>0</v>
      </c>
      <c r="BH305" s="146">
        <f>IF(U305="zníž. prenesená",#REF!,0)</f>
        <v>0</v>
      </c>
      <c r="BI305" s="146">
        <f>IF(U305="nulová",#REF!,0)</f>
        <v>0</v>
      </c>
      <c r="BJ305" s="18" t="s">
        <v>141</v>
      </c>
      <c r="BK305" s="147" t="e">
        <f>ROUND(#REF!*#REF!,3)</f>
        <v>#REF!</v>
      </c>
      <c r="BL305" s="18" t="s">
        <v>198</v>
      </c>
      <c r="BM305" s="18" t="s">
        <v>529</v>
      </c>
    </row>
    <row r="306" spans="1:65" s="1" customFormat="1" ht="25.5" customHeight="1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43" t="s">
        <v>5</v>
      </c>
      <c r="U306" s="40" t="s">
        <v>40</v>
      </c>
      <c r="V306" s="144">
        <v>0</v>
      </c>
      <c r="W306" s="144" t="e">
        <f>V306*#REF!</f>
        <v>#REF!</v>
      </c>
      <c r="X306" s="144">
        <v>0</v>
      </c>
      <c r="Y306" s="144" t="e">
        <f>X306*#REF!</f>
        <v>#REF!</v>
      </c>
      <c r="Z306" s="144">
        <v>0</v>
      </c>
      <c r="AA306" s="145" t="e">
        <f>Z306*#REF!</f>
        <v>#REF!</v>
      </c>
      <c r="AR306" s="18" t="s">
        <v>246</v>
      </c>
      <c r="AT306" s="18" t="s">
        <v>199</v>
      </c>
      <c r="AU306" s="18" t="s">
        <v>141</v>
      </c>
      <c r="AY306" s="18" t="s">
        <v>135</v>
      </c>
      <c r="BE306" s="146">
        <f>IF(U306="základná",#REF!,0)</f>
        <v>0</v>
      </c>
      <c r="BF306" s="146" t="e">
        <f>IF(U306="znížená",#REF!,0)</f>
        <v>#REF!</v>
      </c>
      <c r="BG306" s="146">
        <f>IF(U306="zákl. prenesená",#REF!,0)</f>
        <v>0</v>
      </c>
      <c r="BH306" s="146">
        <f>IF(U306="zníž. prenesená",#REF!,0)</f>
        <v>0</v>
      </c>
      <c r="BI306" s="146">
        <f>IF(U306="nulová",#REF!,0)</f>
        <v>0</v>
      </c>
      <c r="BJ306" s="18" t="s">
        <v>141</v>
      </c>
      <c r="BK306" s="147" t="e">
        <f>ROUND(#REF!*#REF!,3)</f>
        <v>#REF!</v>
      </c>
      <c r="BL306" s="18" t="s">
        <v>198</v>
      </c>
      <c r="BM306" s="18" t="s">
        <v>532</v>
      </c>
    </row>
    <row r="307" spans="1:65" s="1" customFormat="1" ht="25.5" customHeight="1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43" t="s">
        <v>5</v>
      </c>
      <c r="U307" s="40" t="s">
        <v>40</v>
      </c>
      <c r="V307" s="144">
        <v>0</v>
      </c>
      <c r="W307" s="144" t="e">
        <f>V307*#REF!</f>
        <v>#REF!</v>
      </c>
      <c r="X307" s="144">
        <v>0</v>
      </c>
      <c r="Y307" s="144" t="e">
        <f>X307*#REF!</f>
        <v>#REF!</v>
      </c>
      <c r="Z307" s="144">
        <v>0</v>
      </c>
      <c r="AA307" s="145" t="e">
        <f>Z307*#REF!</f>
        <v>#REF!</v>
      </c>
      <c r="AR307" s="18" t="s">
        <v>246</v>
      </c>
      <c r="AT307" s="18" t="s">
        <v>199</v>
      </c>
      <c r="AU307" s="18" t="s">
        <v>141</v>
      </c>
      <c r="AY307" s="18" t="s">
        <v>135</v>
      </c>
      <c r="BE307" s="146">
        <f>IF(U307="základná",#REF!,0)</f>
        <v>0</v>
      </c>
      <c r="BF307" s="146" t="e">
        <f>IF(U307="znížená",#REF!,0)</f>
        <v>#REF!</v>
      </c>
      <c r="BG307" s="146">
        <f>IF(U307="zákl. prenesená",#REF!,0)</f>
        <v>0</v>
      </c>
      <c r="BH307" s="146">
        <f>IF(U307="zníž. prenesená",#REF!,0)</f>
        <v>0</v>
      </c>
      <c r="BI307" s="146">
        <f>IF(U307="nulová",#REF!,0)</f>
        <v>0</v>
      </c>
      <c r="BJ307" s="18" t="s">
        <v>141</v>
      </c>
      <c r="BK307" s="147" t="e">
        <f>ROUND(#REF!*#REF!,3)</f>
        <v>#REF!</v>
      </c>
      <c r="BL307" s="18" t="s">
        <v>198</v>
      </c>
      <c r="BM307" s="18" t="s">
        <v>535</v>
      </c>
    </row>
    <row r="308" spans="1:65" s="1" customFormat="1" ht="38.25" customHeight="1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43" t="s">
        <v>5</v>
      </c>
      <c r="U308" s="40" t="s">
        <v>40</v>
      </c>
      <c r="V308" s="144">
        <v>0</v>
      </c>
      <c r="W308" s="144" t="e">
        <f>V308*#REF!</f>
        <v>#REF!</v>
      </c>
      <c r="X308" s="144">
        <v>0</v>
      </c>
      <c r="Y308" s="144" t="e">
        <f>X308*#REF!</f>
        <v>#REF!</v>
      </c>
      <c r="Z308" s="144">
        <v>0</v>
      </c>
      <c r="AA308" s="145" t="e">
        <f>Z308*#REF!</f>
        <v>#REF!</v>
      </c>
      <c r="AR308" s="18" t="s">
        <v>246</v>
      </c>
      <c r="AT308" s="18" t="s">
        <v>199</v>
      </c>
      <c r="AU308" s="18" t="s">
        <v>141</v>
      </c>
      <c r="AY308" s="18" t="s">
        <v>135</v>
      </c>
      <c r="BE308" s="146">
        <f>IF(U308="základná",#REF!,0)</f>
        <v>0</v>
      </c>
      <c r="BF308" s="146" t="e">
        <f>IF(U308="znížená",#REF!,0)</f>
        <v>#REF!</v>
      </c>
      <c r="BG308" s="146">
        <f>IF(U308="zákl. prenesená",#REF!,0)</f>
        <v>0</v>
      </c>
      <c r="BH308" s="146">
        <f>IF(U308="zníž. prenesená",#REF!,0)</f>
        <v>0</v>
      </c>
      <c r="BI308" s="146">
        <f>IF(U308="nulová",#REF!,0)</f>
        <v>0</v>
      </c>
      <c r="BJ308" s="18" t="s">
        <v>141</v>
      </c>
      <c r="BK308" s="147" t="e">
        <f>ROUND(#REF!*#REF!,3)</f>
        <v>#REF!</v>
      </c>
      <c r="BL308" s="18" t="s">
        <v>198</v>
      </c>
      <c r="BM308" s="18" t="s">
        <v>538</v>
      </c>
    </row>
    <row r="309" spans="1:65" s="1" customFormat="1" ht="25.5" customHeight="1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43" t="s">
        <v>5</v>
      </c>
      <c r="U309" s="40" t="s">
        <v>40</v>
      </c>
      <c r="V309" s="144">
        <v>0</v>
      </c>
      <c r="W309" s="144" t="e">
        <f>V309*#REF!</f>
        <v>#REF!</v>
      </c>
      <c r="X309" s="144">
        <v>0</v>
      </c>
      <c r="Y309" s="144" t="e">
        <f>X309*#REF!</f>
        <v>#REF!</v>
      </c>
      <c r="Z309" s="144">
        <v>0</v>
      </c>
      <c r="AA309" s="145" t="e">
        <f>Z309*#REF!</f>
        <v>#REF!</v>
      </c>
      <c r="AR309" s="18" t="s">
        <v>246</v>
      </c>
      <c r="AT309" s="18" t="s">
        <v>199</v>
      </c>
      <c r="AU309" s="18" t="s">
        <v>141</v>
      </c>
      <c r="AY309" s="18" t="s">
        <v>135</v>
      </c>
      <c r="BE309" s="146">
        <f>IF(U309="základná",#REF!,0)</f>
        <v>0</v>
      </c>
      <c r="BF309" s="146" t="e">
        <f>IF(U309="znížená",#REF!,0)</f>
        <v>#REF!</v>
      </c>
      <c r="BG309" s="146">
        <f>IF(U309="zákl. prenesená",#REF!,0)</f>
        <v>0</v>
      </c>
      <c r="BH309" s="146">
        <f>IF(U309="zníž. prenesená",#REF!,0)</f>
        <v>0</v>
      </c>
      <c r="BI309" s="146">
        <f>IF(U309="nulová",#REF!,0)</f>
        <v>0</v>
      </c>
      <c r="BJ309" s="18" t="s">
        <v>141</v>
      </c>
      <c r="BK309" s="147" t="e">
        <f>ROUND(#REF!*#REF!,3)</f>
        <v>#REF!</v>
      </c>
      <c r="BL309" s="18" t="s">
        <v>198</v>
      </c>
      <c r="BM309" s="18" t="s">
        <v>541</v>
      </c>
    </row>
    <row r="310" spans="1:65" s="1" customFormat="1" ht="38.25" customHeight="1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43" t="s">
        <v>5</v>
      </c>
      <c r="U310" s="40" t="s">
        <v>40</v>
      </c>
      <c r="V310" s="144">
        <v>0</v>
      </c>
      <c r="W310" s="144" t="e">
        <f>V310*#REF!</f>
        <v>#REF!</v>
      </c>
      <c r="X310" s="144">
        <v>0</v>
      </c>
      <c r="Y310" s="144" t="e">
        <f>X310*#REF!</f>
        <v>#REF!</v>
      </c>
      <c r="Z310" s="144">
        <v>0</v>
      </c>
      <c r="AA310" s="145" t="e">
        <f>Z310*#REF!</f>
        <v>#REF!</v>
      </c>
      <c r="AR310" s="18" t="s">
        <v>246</v>
      </c>
      <c r="AT310" s="18" t="s">
        <v>199</v>
      </c>
      <c r="AU310" s="18" t="s">
        <v>141</v>
      </c>
      <c r="AY310" s="18" t="s">
        <v>135</v>
      </c>
      <c r="BE310" s="146">
        <f>IF(U310="základná",#REF!,0)</f>
        <v>0</v>
      </c>
      <c r="BF310" s="146" t="e">
        <f>IF(U310="znížená",#REF!,0)</f>
        <v>#REF!</v>
      </c>
      <c r="BG310" s="146">
        <f>IF(U310="zákl. prenesená",#REF!,0)</f>
        <v>0</v>
      </c>
      <c r="BH310" s="146">
        <f>IF(U310="zníž. prenesená",#REF!,0)</f>
        <v>0</v>
      </c>
      <c r="BI310" s="146">
        <f>IF(U310="nulová",#REF!,0)</f>
        <v>0</v>
      </c>
      <c r="BJ310" s="18" t="s">
        <v>141</v>
      </c>
      <c r="BK310" s="147" t="e">
        <f>ROUND(#REF!*#REF!,3)</f>
        <v>#REF!</v>
      </c>
      <c r="BL310" s="18" t="s">
        <v>198</v>
      </c>
      <c r="BM310" s="18" t="s">
        <v>544</v>
      </c>
    </row>
    <row r="311" spans="1:65" s="1" customFormat="1" ht="25.5" customHeight="1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43" t="s">
        <v>5</v>
      </c>
      <c r="U311" s="40" t="s">
        <v>40</v>
      </c>
      <c r="V311" s="144">
        <v>0</v>
      </c>
      <c r="W311" s="144" t="e">
        <f>V311*#REF!</f>
        <v>#REF!</v>
      </c>
      <c r="X311" s="144">
        <v>0</v>
      </c>
      <c r="Y311" s="144" t="e">
        <f>X311*#REF!</f>
        <v>#REF!</v>
      </c>
      <c r="Z311" s="144">
        <v>0</v>
      </c>
      <c r="AA311" s="145" t="e">
        <f>Z311*#REF!</f>
        <v>#REF!</v>
      </c>
      <c r="AR311" s="18" t="s">
        <v>246</v>
      </c>
      <c r="AT311" s="18" t="s">
        <v>199</v>
      </c>
      <c r="AU311" s="18" t="s">
        <v>141</v>
      </c>
      <c r="AY311" s="18" t="s">
        <v>135</v>
      </c>
      <c r="BE311" s="146">
        <f>IF(U311="základná",#REF!,0)</f>
        <v>0</v>
      </c>
      <c r="BF311" s="146" t="e">
        <f>IF(U311="znížená",#REF!,0)</f>
        <v>#REF!</v>
      </c>
      <c r="BG311" s="146">
        <f>IF(U311="zákl. prenesená",#REF!,0)</f>
        <v>0</v>
      </c>
      <c r="BH311" s="146">
        <f>IF(U311="zníž. prenesená",#REF!,0)</f>
        <v>0</v>
      </c>
      <c r="BI311" s="146">
        <f>IF(U311="nulová",#REF!,0)</f>
        <v>0</v>
      </c>
      <c r="BJ311" s="18" t="s">
        <v>141</v>
      </c>
      <c r="BK311" s="147" t="e">
        <f>ROUND(#REF!*#REF!,3)</f>
        <v>#REF!</v>
      </c>
      <c r="BL311" s="18" t="s">
        <v>198</v>
      </c>
      <c r="BM311" s="18" t="s">
        <v>547</v>
      </c>
    </row>
    <row r="312" spans="1:65" s="1" customFormat="1" ht="25.5" customHeight="1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43" t="s">
        <v>5</v>
      </c>
      <c r="U312" s="40" t="s">
        <v>40</v>
      </c>
      <c r="V312" s="144">
        <v>0</v>
      </c>
      <c r="W312" s="144" t="e">
        <f>V312*#REF!</f>
        <v>#REF!</v>
      </c>
      <c r="X312" s="144">
        <v>0</v>
      </c>
      <c r="Y312" s="144" t="e">
        <f>X312*#REF!</f>
        <v>#REF!</v>
      </c>
      <c r="Z312" s="144">
        <v>0</v>
      </c>
      <c r="AA312" s="145" t="e">
        <f>Z312*#REF!</f>
        <v>#REF!</v>
      </c>
      <c r="AR312" s="18" t="s">
        <v>246</v>
      </c>
      <c r="AT312" s="18" t="s">
        <v>199</v>
      </c>
      <c r="AU312" s="18" t="s">
        <v>141</v>
      </c>
      <c r="AY312" s="18" t="s">
        <v>135</v>
      </c>
      <c r="BE312" s="146">
        <f>IF(U312="základná",#REF!,0)</f>
        <v>0</v>
      </c>
      <c r="BF312" s="146" t="e">
        <f>IF(U312="znížená",#REF!,0)</f>
        <v>#REF!</v>
      </c>
      <c r="BG312" s="146">
        <f>IF(U312="zákl. prenesená",#REF!,0)</f>
        <v>0</v>
      </c>
      <c r="BH312" s="146">
        <f>IF(U312="zníž. prenesená",#REF!,0)</f>
        <v>0</v>
      </c>
      <c r="BI312" s="146">
        <f>IF(U312="nulová",#REF!,0)</f>
        <v>0</v>
      </c>
      <c r="BJ312" s="18" t="s">
        <v>141</v>
      </c>
      <c r="BK312" s="147" t="e">
        <f>ROUND(#REF!*#REF!,3)</f>
        <v>#REF!</v>
      </c>
      <c r="BL312" s="18" t="s">
        <v>198</v>
      </c>
      <c r="BM312" s="18" t="s">
        <v>550</v>
      </c>
    </row>
    <row r="313" spans="1:65" s="1" customFormat="1" ht="25.5" customHeight="1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43" t="s">
        <v>5</v>
      </c>
      <c r="U313" s="40" t="s">
        <v>40</v>
      </c>
      <c r="V313" s="144">
        <v>0</v>
      </c>
      <c r="W313" s="144" t="e">
        <f>V313*#REF!</f>
        <v>#REF!</v>
      </c>
      <c r="X313" s="144">
        <v>0</v>
      </c>
      <c r="Y313" s="144" t="e">
        <f>X313*#REF!</f>
        <v>#REF!</v>
      </c>
      <c r="Z313" s="144">
        <v>0</v>
      </c>
      <c r="AA313" s="145" t="e">
        <f>Z313*#REF!</f>
        <v>#REF!</v>
      </c>
      <c r="AR313" s="18" t="s">
        <v>246</v>
      </c>
      <c r="AT313" s="18" t="s">
        <v>199</v>
      </c>
      <c r="AU313" s="18" t="s">
        <v>141</v>
      </c>
      <c r="AY313" s="18" t="s">
        <v>135</v>
      </c>
      <c r="BE313" s="146">
        <f>IF(U313="základná",#REF!,0)</f>
        <v>0</v>
      </c>
      <c r="BF313" s="146" t="e">
        <f>IF(U313="znížená",#REF!,0)</f>
        <v>#REF!</v>
      </c>
      <c r="BG313" s="146">
        <f>IF(U313="zákl. prenesená",#REF!,0)</f>
        <v>0</v>
      </c>
      <c r="BH313" s="146">
        <f>IF(U313="zníž. prenesená",#REF!,0)</f>
        <v>0</v>
      </c>
      <c r="BI313" s="146">
        <f>IF(U313="nulová",#REF!,0)</f>
        <v>0</v>
      </c>
      <c r="BJ313" s="18" t="s">
        <v>141</v>
      </c>
      <c r="BK313" s="147" t="e">
        <f>ROUND(#REF!*#REF!,3)</f>
        <v>#REF!</v>
      </c>
      <c r="BL313" s="18" t="s">
        <v>198</v>
      </c>
      <c r="BM313" s="18" t="s">
        <v>553</v>
      </c>
    </row>
    <row r="314" spans="1:65" s="1" customFormat="1" ht="38.25" customHeight="1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43" t="s">
        <v>5</v>
      </c>
      <c r="U314" s="40" t="s">
        <v>40</v>
      </c>
      <c r="V314" s="144">
        <v>0</v>
      </c>
      <c r="W314" s="144" t="e">
        <f>V314*#REF!</f>
        <v>#REF!</v>
      </c>
      <c r="X314" s="144">
        <v>0</v>
      </c>
      <c r="Y314" s="144" t="e">
        <f>X314*#REF!</f>
        <v>#REF!</v>
      </c>
      <c r="Z314" s="144">
        <v>0</v>
      </c>
      <c r="AA314" s="145" t="e">
        <f>Z314*#REF!</f>
        <v>#REF!</v>
      </c>
      <c r="AR314" s="18" t="s">
        <v>246</v>
      </c>
      <c r="AT314" s="18" t="s">
        <v>199</v>
      </c>
      <c r="AU314" s="18" t="s">
        <v>141</v>
      </c>
      <c r="AY314" s="18" t="s">
        <v>135</v>
      </c>
      <c r="BE314" s="146">
        <f>IF(U314="základná",#REF!,0)</f>
        <v>0</v>
      </c>
      <c r="BF314" s="146" t="e">
        <f>IF(U314="znížená",#REF!,0)</f>
        <v>#REF!</v>
      </c>
      <c r="BG314" s="146">
        <f>IF(U314="zákl. prenesená",#REF!,0)</f>
        <v>0</v>
      </c>
      <c r="BH314" s="146">
        <f>IF(U314="zníž. prenesená",#REF!,0)</f>
        <v>0</v>
      </c>
      <c r="BI314" s="146">
        <f>IF(U314="nulová",#REF!,0)</f>
        <v>0</v>
      </c>
      <c r="BJ314" s="18" t="s">
        <v>141</v>
      </c>
      <c r="BK314" s="147" t="e">
        <f>ROUND(#REF!*#REF!,3)</f>
        <v>#REF!</v>
      </c>
      <c r="BL314" s="18" t="s">
        <v>198</v>
      </c>
      <c r="BM314" s="18" t="s">
        <v>556</v>
      </c>
    </row>
    <row r="315" spans="1:65" s="1" customFormat="1" ht="25.5" customHeight="1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43" t="s">
        <v>5</v>
      </c>
      <c r="U315" s="40" t="s">
        <v>40</v>
      </c>
      <c r="V315" s="144">
        <v>0</v>
      </c>
      <c r="W315" s="144" t="e">
        <f>V315*#REF!</f>
        <v>#REF!</v>
      </c>
      <c r="X315" s="144">
        <v>0</v>
      </c>
      <c r="Y315" s="144" t="e">
        <f>X315*#REF!</f>
        <v>#REF!</v>
      </c>
      <c r="Z315" s="144">
        <v>0</v>
      </c>
      <c r="AA315" s="145" t="e">
        <f>Z315*#REF!</f>
        <v>#REF!</v>
      </c>
      <c r="AR315" s="18" t="s">
        <v>246</v>
      </c>
      <c r="AT315" s="18" t="s">
        <v>199</v>
      </c>
      <c r="AU315" s="18" t="s">
        <v>141</v>
      </c>
      <c r="AY315" s="18" t="s">
        <v>135</v>
      </c>
      <c r="BE315" s="146">
        <f>IF(U315="základná",#REF!,0)</f>
        <v>0</v>
      </c>
      <c r="BF315" s="146" t="e">
        <f>IF(U315="znížená",#REF!,0)</f>
        <v>#REF!</v>
      </c>
      <c r="BG315" s="146">
        <f>IF(U315="zákl. prenesená",#REF!,0)</f>
        <v>0</v>
      </c>
      <c r="BH315" s="146">
        <f>IF(U315="zníž. prenesená",#REF!,0)</f>
        <v>0</v>
      </c>
      <c r="BI315" s="146">
        <f>IF(U315="nulová",#REF!,0)</f>
        <v>0</v>
      </c>
      <c r="BJ315" s="18" t="s">
        <v>141</v>
      </c>
      <c r="BK315" s="147" t="e">
        <f>ROUND(#REF!*#REF!,3)</f>
        <v>#REF!</v>
      </c>
      <c r="BL315" s="18" t="s">
        <v>198</v>
      </c>
      <c r="BM315" s="18" t="s">
        <v>559</v>
      </c>
    </row>
    <row r="316" spans="1:65" s="1" customFormat="1" ht="25.5" customHeight="1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43" t="s">
        <v>5</v>
      </c>
      <c r="U316" s="40" t="s">
        <v>40</v>
      </c>
      <c r="V316" s="144">
        <v>0</v>
      </c>
      <c r="W316" s="144" t="e">
        <f>V316*#REF!</f>
        <v>#REF!</v>
      </c>
      <c r="X316" s="144">
        <v>0</v>
      </c>
      <c r="Y316" s="144" t="e">
        <f>X316*#REF!</f>
        <v>#REF!</v>
      </c>
      <c r="Z316" s="144">
        <v>0</v>
      </c>
      <c r="AA316" s="145" t="e">
        <f>Z316*#REF!</f>
        <v>#REF!</v>
      </c>
      <c r="AR316" s="18" t="s">
        <v>246</v>
      </c>
      <c r="AT316" s="18" t="s">
        <v>199</v>
      </c>
      <c r="AU316" s="18" t="s">
        <v>141</v>
      </c>
      <c r="AY316" s="18" t="s">
        <v>135</v>
      </c>
      <c r="BE316" s="146">
        <f>IF(U316="základná",#REF!,0)</f>
        <v>0</v>
      </c>
      <c r="BF316" s="146" t="e">
        <f>IF(U316="znížená",#REF!,0)</f>
        <v>#REF!</v>
      </c>
      <c r="BG316" s="146">
        <f>IF(U316="zákl. prenesená",#REF!,0)</f>
        <v>0</v>
      </c>
      <c r="BH316" s="146">
        <f>IF(U316="zníž. prenesená",#REF!,0)</f>
        <v>0</v>
      </c>
      <c r="BI316" s="146">
        <f>IF(U316="nulová",#REF!,0)</f>
        <v>0</v>
      </c>
      <c r="BJ316" s="18" t="s">
        <v>141</v>
      </c>
      <c r="BK316" s="147" t="e">
        <f>ROUND(#REF!*#REF!,3)</f>
        <v>#REF!</v>
      </c>
      <c r="BL316" s="18" t="s">
        <v>198</v>
      </c>
      <c r="BM316" s="18" t="s">
        <v>562</v>
      </c>
    </row>
    <row r="317" spans="1:65" s="1" customFormat="1" ht="25.5" customHeight="1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43" t="s">
        <v>5</v>
      </c>
      <c r="U317" s="40" t="s">
        <v>40</v>
      </c>
      <c r="V317" s="144">
        <v>0</v>
      </c>
      <c r="W317" s="144" t="e">
        <f>V317*#REF!</f>
        <v>#REF!</v>
      </c>
      <c r="X317" s="144">
        <v>0</v>
      </c>
      <c r="Y317" s="144" t="e">
        <f>X317*#REF!</f>
        <v>#REF!</v>
      </c>
      <c r="Z317" s="144">
        <v>0</v>
      </c>
      <c r="AA317" s="145" t="e">
        <f>Z317*#REF!</f>
        <v>#REF!</v>
      </c>
      <c r="AR317" s="18" t="s">
        <v>246</v>
      </c>
      <c r="AT317" s="18" t="s">
        <v>199</v>
      </c>
      <c r="AU317" s="18" t="s">
        <v>141</v>
      </c>
      <c r="AY317" s="18" t="s">
        <v>135</v>
      </c>
      <c r="BE317" s="146">
        <f>IF(U317="základná",#REF!,0)</f>
        <v>0</v>
      </c>
      <c r="BF317" s="146" t="e">
        <f>IF(U317="znížená",#REF!,0)</f>
        <v>#REF!</v>
      </c>
      <c r="BG317" s="146">
        <f>IF(U317="zákl. prenesená",#REF!,0)</f>
        <v>0</v>
      </c>
      <c r="BH317" s="146">
        <f>IF(U317="zníž. prenesená",#REF!,0)</f>
        <v>0</v>
      </c>
      <c r="BI317" s="146">
        <f>IF(U317="nulová",#REF!,0)</f>
        <v>0</v>
      </c>
      <c r="BJ317" s="18" t="s">
        <v>141</v>
      </c>
      <c r="BK317" s="147" t="e">
        <f>ROUND(#REF!*#REF!,3)</f>
        <v>#REF!</v>
      </c>
      <c r="BL317" s="18" t="s">
        <v>198</v>
      </c>
      <c r="BM317" s="18" t="s">
        <v>565</v>
      </c>
    </row>
    <row r="318" spans="1:65" s="1" customFormat="1" ht="25.5" customHeight="1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43" t="s">
        <v>5</v>
      </c>
      <c r="U318" s="40" t="s">
        <v>40</v>
      </c>
      <c r="V318" s="144">
        <v>0</v>
      </c>
      <c r="W318" s="144" t="e">
        <f>V318*#REF!</f>
        <v>#REF!</v>
      </c>
      <c r="X318" s="144">
        <v>0</v>
      </c>
      <c r="Y318" s="144" t="e">
        <f>X318*#REF!</f>
        <v>#REF!</v>
      </c>
      <c r="Z318" s="144">
        <v>0</v>
      </c>
      <c r="AA318" s="145" t="e">
        <f>Z318*#REF!</f>
        <v>#REF!</v>
      </c>
      <c r="AR318" s="18" t="s">
        <v>246</v>
      </c>
      <c r="AT318" s="18" t="s">
        <v>199</v>
      </c>
      <c r="AU318" s="18" t="s">
        <v>141</v>
      </c>
      <c r="AY318" s="18" t="s">
        <v>135</v>
      </c>
      <c r="BE318" s="146">
        <f>IF(U318="základná",#REF!,0)</f>
        <v>0</v>
      </c>
      <c r="BF318" s="146" t="e">
        <f>IF(U318="znížená",#REF!,0)</f>
        <v>#REF!</v>
      </c>
      <c r="BG318" s="146">
        <f>IF(U318="zákl. prenesená",#REF!,0)</f>
        <v>0</v>
      </c>
      <c r="BH318" s="146">
        <f>IF(U318="zníž. prenesená",#REF!,0)</f>
        <v>0</v>
      </c>
      <c r="BI318" s="146">
        <f>IF(U318="nulová",#REF!,0)</f>
        <v>0</v>
      </c>
      <c r="BJ318" s="18" t="s">
        <v>141</v>
      </c>
      <c r="BK318" s="147" t="e">
        <f>ROUND(#REF!*#REF!,3)</f>
        <v>#REF!</v>
      </c>
      <c r="BL318" s="18" t="s">
        <v>198</v>
      </c>
      <c r="BM318" s="18" t="s">
        <v>568</v>
      </c>
    </row>
    <row r="319" spans="1:65" s="1" customFormat="1" ht="16.5" customHeight="1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43" t="s">
        <v>5</v>
      </c>
      <c r="U319" s="40" t="s">
        <v>40</v>
      </c>
      <c r="V319" s="144">
        <v>0</v>
      </c>
      <c r="W319" s="144" t="e">
        <f>V319*#REF!</f>
        <v>#REF!</v>
      </c>
      <c r="X319" s="144">
        <v>0</v>
      </c>
      <c r="Y319" s="144" t="e">
        <f>X319*#REF!</f>
        <v>#REF!</v>
      </c>
      <c r="Z319" s="144">
        <v>0</v>
      </c>
      <c r="AA319" s="145" t="e">
        <f>Z319*#REF!</f>
        <v>#REF!</v>
      </c>
      <c r="AR319" s="18" t="s">
        <v>246</v>
      </c>
      <c r="AT319" s="18" t="s">
        <v>199</v>
      </c>
      <c r="AU319" s="18" t="s">
        <v>141</v>
      </c>
      <c r="AY319" s="18" t="s">
        <v>135</v>
      </c>
      <c r="BE319" s="146">
        <f>IF(U319="základná",#REF!,0)</f>
        <v>0</v>
      </c>
      <c r="BF319" s="146" t="e">
        <f>IF(U319="znížená",#REF!,0)</f>
        <v>#REF!</v>
      </c>
      <c r="BG319" s="146">
        <f>IF(U319="zákl. prenesená",#REF!,0)</f>
        <v>0</v>
      </c>
      <c r="BH319" s="146">
        <f>IF(U319="zníž. prenesená",#REF!,0)</f>
        <v>0</v>
      </c>
      <c r="BI319" s="146">
        <f>IF(U319="nulová",#REF!,0)</f>
        <v>0</v>
      </c>
      <c r="BJ319" s="18" t="s">
        <v>141</v>
      </c>
      <c r="BK319" s="147" t="e">
        <f>ROUND(#REF!*#REF!,3)</f>
        <v>#REF!</v>
      </c>
      <c r="BL319" s="18" t="s">
        <v>198</v>
      </c>
      <c r="BM319" s="18" t="s">
        <v>571</v>
      </c>
    </row>
    <row r="320" spans="1:65" s="1" customFormat="1" ht="16.5" customHeight="1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43" t="s">
        <v>5</v>
      </c>
      <c r="U320" s="40" t="s">
        <v>40</v>
      </c>
      <c r="V320" s="144">
        <v>0</v>
      </c>
      <c r="W320" s="144" t="e">
        <f>V320*#REF!</f>
        <v>#REF!</v>
      </c>
      <c r="X320" s="144">
        <v>0</v>
      </c>
      <c r="Y320" s="144" t="e">
        <f>X320*#REF!</f>
        <v>#REF!</v>
      </c>
      <c r="Z320" s="144">
        <v>0</v>
      </c>
      <c r="AA320" s="145" t="e">
        <f>Z320*#REF!</f>
        <v>#REF!</v>
      </c>
      <c r="AR320" s="18" t="s">
        <v>246</v>
      </c>
      <c r="AT320" s="18" t="s">
        <v>199</v>
      </c>
      <c r="AU320" s="18" t="s">
        <v>141</v>
      </c>
      <c r="AY320" s="18" t="s">
        <v>135</v>
      </c>
      <c r="BE320" s="146">
        <f>IF(U320="základná",#REF!,0)</f>
        <v>0</v>
      </c>
      <c r="BF320" s="146" t="e">
        <f>IF(U320="znížená",#REF!,0)</f>
        <v>#REF!</v>
      </c>
      <c r="BG320" s="146">
        <f>IF(U320="zákl. prenesená",#REF!,0)</f>
        <v>0</v>
      </c>
      <c r="BH320" s="146">
        <f>IF(U320="zníž. prenesená",#REF!,0)</f>
        <v>0</v>
      </c>
      <c r="BI320" s="146">
        <f>IF(U320="nulová",#REF!,0)</f>
        <v>0</v>
      </c>
      <c r="BJ320" s="18" t="s">
        <v>141</v>
      </c>
      <c r="BK320" s="147" t="e">
        <f>ROUND(#REF!*#REF!,3)</f>
        <v>#REF!</v>
      </c>
      <c r="BL320" s="18" t="s">
        <v>198</v>
      </c>
      <c r="BM320" s="18" t="s">
        <v>574</v>
      </c>
    </row>
    <row r="321" spans="1:65" s="1" customFormat="1" ht="16.5" customHeight="1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43" t="s">
        <v>5</v>
      </c>
      <c r="U321" s="40" t="s">
        <v>40</v>
      </c>
      <c r="V321" s="144">
        <v>0</v>
      </c>
      <c r="W321" s="144" t="e">
        <f>V321*#REF!</f>
        <v>#REF!</v>
      </c>
      <c r="X321" s="144">
        <v>0</v>
      </c>
      <c r="Y321" s="144" t="e">
        <f>X321*#REF!</f>
        <v>#REF!</v>
      </c>
      <c r="Z321" s="144">
        <v>0</v>
      </c>
      <c r="AA321" s="145" t="e">
        <f>Z321*#REF!</f>
        <v>#REF!</v>
      </c>
      <c r="AR321" s="18" t="s">
        <v>246</v>
      </c>
      <c r="AT321" s="18" t="s">
        <v>199</v>
      </c>
      <c r="AU321" s="18" t="s">
        <v>141</v>
      </c>
      <c r="AY321" s="18" t="s">
        <v>135</v>
      </c>
      <c r="BE321" s="146">
        <f>IF(U321="základná",#REF!,0)</f>
        <v>0</v>
      </c>
      <c r="BF321" s="146" t="e">
        <f>IF(U321="znížená",#REF!,0)</f>
        <v>#REF!</v>
      </c>
      <c r="BG321" s="146">
        <f>IF(U321="zákl. prenesená",#REF!,0)</f>
        <v>0</v>
      </c>
      <c r="BH321" s="146">
        <f>IF(U321="zníž. prenesená",#REF!,0)</f>
        <v>0</v>
      </c>
      <c r="BI321" s="146">
        <f>IF(U321="nulová",#REF!,0)</f>
        <v>0</v>
      </c>
      <c r="BJ321" s="18" t="s">
        <v>141</v>
      </c>
      <c r="BK321" s="147" t="e">
        <f>ROUND(#REF!*#REF!,3)</f>
        <v>#REF!</v>
      </c>
      <c r="BL321" s="18" t="s">
        <v>198</v>
      </c>
      <c r="BM321" s="18" t="s">
        <v>577</v>
      </c>
    </row>
    <row r="322" spans="1:65" s="1" customFormat="1" ht="16.5" customHeight="1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43" t="s">
        <v>5</v>
      </c>
      <c r="U322" s="40" t="s">
        <v>40</v>
      </c>
      <c r="V322" s="144">
        <v>0</v>
      </c>
      <c r="W322" s="144" t="e">
        <f>V322*#REF!</f>
        <v>#REF!</v>
      </c>
      <c r="X322" s="144">
        <v>0</v>
      </c>
      <c r="Y322" s="144" t="e">
        <f>X322*#REF!</f>
        <v>#REF!</v>
      </c>
      <c r="Z322" s="144">
        <v>0</v>
      </c>
      <c r="AA322" s="145" t="e">
        <f>Z322*#REF!</f>
        <v>#REF!</v>
      </c>
      <c r="AR322" s="18" t="s">
        <v>246</v>
      </c>
      <c r="AT322" s="18" t="s">
        <v>199</v>
      </c>
      <c r="AU322" s="18" t="s">
        <v>141</v>
      </c>
      <c r="AY322" s="18" t="s">
        <v>135</v>
      </c>
      <c r="BE322" s="146">
        <f>IF(U322="základná",#REF!,0)</f>
        <v>0</v>
      </c>
      <c r="BF322" s="146" t="e">
        <f>IF(U322="znížená",#REF!,0)</f>
        <v>#REF!</v>
      </c>
      <c r="BG322" s="146">
        <f>IF(U322="zákl. prenesená",#REF!,0)</f>
        <v>0</v>
      </c>
      <c r="BH322" s="146">
        <f>IF(U322="zníž. prenesená",#REF!,0)</f>
        <v>0</v>
      </c>
      <c r="BI322" s="146">
        <f>IF(U322="nulová",#REF!,0)</f>
        <v>0</v>
      </c>
      <c r="BJ322" s="18" t="s">
        <v>141</v>
      </c>
      <c r="BK322" s="147" t="e">
        <f>ROUND(#REF!*#REF!,3)</f>
        <v>#REF!</v>
      </c>
      <c r="BL322" s="18" t="s">
        <v>198</v>
      </c>
      <c r="BM322" s="18" t="s">
        <v>580</v>
      </c>
    </row>
    <row r="323" spans="1:65" s="1" customFormat="1" ht="16.5" customHeight="1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43" t="s">
        <v>5</v>
      </c>
      <c r="U323" s="40" t="s">
        <v>40</v>
      </c>
      <c r="V323" s="144">
        <v>0</v>
      </c>
      <c r="W323" s="144" t="e">
        <f>V323*#REF!</f>
        <v>#REF!</v>
      </c>
      <c r="X323" s="144">
        <v>0</v>
      </c>
      <c r="Y323" s="144" t="e">
        <f>X323*#REF!</f>
        <v>#REF!</v>
      </c>
      <c r="Z323" s="144">
        <v>0</v>
      </c>
      <c r="AA323" s="145" t="e">
        <f>Z323*#REF!</f>
        <v>#REF!</v>
      </c>
      <c r="AR323" s="18" t="s">
        <v>246</v>
      </c>
      <c r="AT323" s="18" t="s">
        <v>199</v>
      </c>
      <c r="AU323" s="18" t="s">
        <v>141</v>
      </c>
      <c r="AY323" s="18" t="s">
        <v>135</v>
      </c>
      <c r="BE323" s="146">
        <f>IF(U323="základná",#REF!,0)</f>
        <v>0</v>
      </c>
      <c r="BF323" s="146" t="e">
        <f>IF(U323="znížená",#REF!,0)</f>
        <v>#REF!</v>
      </c>
      <c r="BG323" s="146">
        <f>IF(U323="zákl. prenesená",#REF!,0)</f>
        <v>0</v>
      </c>
      <c r="BH323" s="146">
        <f>IF(U323="zníž. prenesená",#REF!,0)</f>
        <v>0</v>
      </c>
      <c r="BI323" s="146">
        <f>IF(U323="nulová",#REF!,0)</f>
        <v>0</v>
      </c>
      <c r="BJ323" s="18" t="s">
        <v>141</v>
      </c>
      <c r="BK323" s="147" t="e">
        <f>ROUND(#REF!*#REF!,3)</f>
        <v>#REF!</v>
      </c>
      <c r="BL323" s="18" t="s">
        <v>198</v>
      </c>
      <c r="BM323" s="18" t="s">
        <v>583</v>
      </c>
    </row>
    <row r="324" spans="1:65" s="1" customFormat="1" ht="16.5" customHeight="1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43" t="s">
        <v>5</v>
      </c>
      <c r="U324" s="40" t="s">
        <v>40</v>
      </c>
      <c r="V324" s="144">
        <v>0.1</v>
      </c>
      <c r="W324" s="144" t="e">
        <f>V324*#REF!</f>
        <v>#REF!</v>
      </c>
      <c r="X324" s="144">
        <v>0</v>
      </c>
      <c r="Y324" s="144" t="e">
        <f>X324*#REF!</f>
        <v>#REF!</v>
      </c>
      <c r="Z324" s="144">
        <v>3.0000000000000001E-3</v>
      </c>
      <c r="AA324" s="145" t="e">
        <f>Z324*#REF!</f>
        <v>#REF!</v>
      </c>
      <c r="AR324" s="18" t="s">
        <v>198</v>
      </c>
      <c r="AT324" s="18" t="s">
        <v>136</v>
      </c>
      <c r="AU324" s="18" t="s">
        <v>141</v>
      </c>
      <c r="AY324" s="18" t="s">
        <v>135</v>
      </c>
      <c r="BE324" s="146">
        <f>IF(U324="základná",#REF!,0)</f>
        <v>0</v>
      </c>
      <c r="BF324" s="146" t="e">
        <f>IF(U324="znížená",#REF!,0)</f>
        <v>#REF!</v>
      </c>
      <c r="BG324" s="146">
        <f>IF(U324="zákl. prenesená",#REF!,0)</f>
        <v>0</v>
      </c>
      <c r="BH324" s="146">
        <f>IF(U324="zníž. prenesená",#REF!,0)</f>
        <v>0</v>
      </c>
      <c r="BI324" s="146">
        <f>IF(U324="nulová",#REF!,0)</f>
        <v>0</v>
      </c>
      <c r="BJ324" s="18" t="s">
        <v>141</v>
      </c>
      <c r="BK324" s="147" t="e">
        <f>ROUND(#REF!*#REF!,3)</f>
        <v>#REF!</v>
      </c>
      <c r="BL324" s="18" t="s">
        <v>198</v>
      </c>
      <c r="BM324" s="18" t="s">
        <v>586</v>
      </c>
    </row>
    <row r="325" spans="1:65" s="1" customFormat="1" ht="25.5" customHeight="1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43" t="s">
        <v>5</v>
      </c>
      <c r="U325" s="40" t="s">
        <v>40</v>
      </c>
      <c r="V325" s="144">
        <v>0</v>
      </c>
      <c r="W325" s="144" t="e">
        <f>V325*#REF!</f>
        <v>#REF!</v>
      </c>
      <c r="X325" s="144">
        <v>0</v>
      </c>
      <c r="Y325" s="144" t="e">
        <f>X325*#REF!</f>
        <v>#REF!</v>
      </c>
      <c r="Z325" s="144">
        <v>0</v>
      </c>
      <c r="AA325" s="145" t="e">
        <f>Z325*#REF!</f>
        <v>#REF!</v>
      </c>
      <c r="AR325" s="18" t="s">
        <v>198</v>
      </c>
      <c r="AT325" s="18" t="s">
        <v>136</v>
      </c>
      <c r="AU325" s="18" t="s">
        <v>141</v>
      </c>
      <c r="AY325" s="18" t="s">
        <v>135</v>
      </c>
      <c r="BE325" s="146">
        <f>IF(U325="základná",#REF!,0)</f>
        <v>0</v>
      </c>
      <c r="BF325" s="146" t="e">
        <f>IF(U325="znížená",#REF!,0)</f>
        <v>#REF!</v>
      </c>
      <c r="BG325" s="146">
        <f>IF(U325="zákl. prenesená",#REF!,0)</f>
        <v>0</v>
      </c>
      <c r="BH325" s="146">
        <f>IF(U325="zníž. prenesená",#REF!,0)</f>
        <v>0</v>
      </c>
      <c r="BI325" s="146">
        <f>IF(U325="nulová",#REF!,0)</f>
        <v>0</v>
      </c>
      <c r="BJ325" s="18" t="s">
        <v>141</v>
      </c>
      <c r="BK325" s="147" t="e">
        <f>ROUND(#REF!*#REF!,3)</f>
        <v>#REF!</v>
      </c>
      <c r="BL325" s="18" t="s">
        <v>198</v>
      </c>
      <c r="BM325" s="18" t="s">
        <v>587</v>
      </c>
    </row>
    <row r="326" spans="1:65" s="9" customFormat="1" ht="29.85" customHeight="1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30"/>
      <c r="U326" s="127"/>
      <c r="V326" s="127"/>
      <c r="W326" s="131" t="e">
        <f>SUM(W327:W330)</f>
        <v>#REF!</v>
      </c>
      <c r="X326" s="127"/>
      <c r="Y326" s="131" t="e">
        <f>SUM(Y327:Y330)</f>
        <v>#REF!</v>
      </c>
      <c r="Z326" s="127"/>
      <c r="AA326" s="132" t="e">
        <f>SUM(AA327:AA330)</f>
        <v>#REF!</v>
      </c>
      <c r="AR326" s="133" t="s">
        <v>141</v>
      </c>
      <c r="AT326" s="134" t="s">
        <v>72</v>
      </c>
      <c r="AU326" s="134" t="s">
        <v>80</v>
      </c>
      <c r="AY326" s="133" t="s">
        <v>135</v>
      </c>
      <c r="BK326" s="135" t="e">
        <f>SUM(BK327:BK330)</f>
        <v>#REF!</v>
      </c>
    </row>
    <row r="327" spans="1:65" s="1" customFormat="1" ht="16.5" customHeight="1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43" t="s">
        <v>5</v>
      </c>
      <c r="U327" s="40" t="s">
        <v>40</v>
      </c>
      <c r="V327" s="144">
        <v>0.69333</v>
      </c>
      <c r="W327" s="144" t="e">
        <f>V327*#REF!</f>
        <v>#REF!</v>
      </c>
      <c r="X327" s="144">
        <v>1.7000000000000001E-4</v>
      </c>
      <c r="Y327" s="144" t="e">
        <f>X327*#REF!</f>
        <v>#REF!</v>
      </c>
      <c r="Z327" s="144">
        <v>0</v>
      </c>
      <c r="AA327" s="145" t="e">
        <f>Z327*#REF!</f>
        <v>#REF!</v>
      </c>
      <c r="AR327" s="18" t="s">
        <v>198</v>
      </c>
      <c r="AT327" s="18" t="s">
        <v>136</v>
      </c>
      <c r="AU327" s="18" t="s">
        <v>141</v>
      </c>
      <c r="AY327" s="18" t="s">
        <v>135</v>
      </c>
      <c r="BE327" s="146">
        <f>IF(U327="základná",#REF!,0)</f>
        <v>0</v>
      </c>
      <c r="BF327" s="146" t="e">
        <f>IF(U327="znížená",#REF!,0)</f>
        <v>#REF!</v>
      </c>
      <c r="BG327" s="146">
        <f>IF(U327="zákl. prenesená",#REF!,0)</f>
        <v>0</v>
      </c>
      <c r="BH327" s="146">
        <f>IF(U327="zníž. prenesená",#REF!,0)</f>
        <v>0</v>
      </c>
      <c r="BI327" s="146">
        <f>IF(U327="nulová",#REF!,0)</f>
        <v>0</v>
      </c>
      <c r="BJ327" s="18" t="s">
        <v>141</v>
      </c>
      <c r="BK327" s="147" t="e">
        <f>ROUND(#REF!*#REF!,3)</f>
        <v>#REF!</v>
      </c>
      <c r="BL327" s="18" t="s">
        <v>198</v>
      </c>
      <c r="BM327" s="18" t="s">
        <v>590</v>
      </c>
    </row>
    <row r="328" spans="1:65" s="1" customFormat="1" ht="38.25" customHeight="1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43" t="s">
        <v>5</v>
      </c>
      <c r="U328" s="40" t="s">
        <v>40</v>
      </c>
      <c r="V328" s="144">
        <v>0</v>
      </c>
      <c r="W328" s="144" t="e">
        <f>V328*#REF!</f>
        <v>#REF!</v>
      </c>
      <c r="X328" s="144">
        <v>6.2700000000000004E-3</v>
      </c>
      <c r="Y328" s="144" t="e">
        <f>X328*#REF!</f>
        <v>#REF!</v>
      </c>
      <c r="Z328" s="144">
        <v>0</v>
      </c>
      <c r="AA328" s="145" t="e">
        <f>Z328*#REF!</f>
        <v>#REF!</v>
      </c>
      <c r="AR328" s="18" t="s">
        <v>246</v>
      </c>
      <c r="AT328" s="18" t="s">
        <v>199</v>
      </c>
      <c r="AU328" s="18" t="s">
        <v>141</v>
      </c>
      <c r="AY328" s="18" t="s">
        <v>135</v>
      </c>
      <c r="BE328" s="146">
        <f>IF(U328="základná",#REF!,0)</f>
        <v>0</v>
      </c>
      <c r="BF328" s="146" t="e">
        <f>IF(U328="znížená",#REF!,0)</f>
        <v>#REF!</v>
      </c>
      <c r="BG328" s="146">
        <f>IF(U328="zákl. prenesená",#REF!,0)</f>
        <v>0</v>
      </c>
      <c r="BH328" s="146">
        <f>IF(U328="zníž. prenesená",#REF!,0)</f>
        <v>0</v>
      </c>
      <c r="BI328" s="146">
        <f>IF(U328="nulová",#REF!,0)</f>
        <v>0</v>
      </c>
      <c r="BJ328" s="18" t="s">
        <v>141</v>
      </c>
      <c r="BK328" s="147" t="e">
        <f>ROUND(#REF!*#REF!,3)</f>
        <v>#REF!</v>
      </c>
      <c r="BL328" s="18" t="s">
        <v>198</v>
      </c>
      <c r="BM328" s="18" t="s">
        <v>593</v>
      </c>
    </row>
    <row r="329" spans="1:65" s="1" customFormat="1" ht="25.5" customHeight="1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43" t="s">
        <v>5</v>
      </c>
      <c r="U329" s="40" t="s">
        <v>40</v>
      </c>
      <c r="V329" s="144">
        <v>0</v>
      </c>
      <c r="W329" s="144" t="e">
        <f>V329*#REF!</f>
        <v>#REF!</v>
      </c>
      <c r="X329" s="144">
        <v>6.2700000000000004E-3</v>
      </c>
      <c r="Y329" s="144" t="e">
        <f>X329*#REF!</f>
        <v>#REF!</v>
      </c>
      <c r="Z329" s="144">
        <v>0</v>
      </c>
      <c r="AA329" s="145" t="e">
        <f>Z329*#REF!</f>
        <v>#REF!</v>
      </c>
      <c r="AR329" s="18" t="s">
        <v>246</v>
      </c>
      <c r="AT329" s="18" t="s">
        <v>199</v>
      </c>
      <c r="AU329" s="18" t="s">
        <v>141</v>
      </c>
      <c r="AY329" s="18" t="s">
        <v>135</v>
      </c>
      <c r="BE329" s="146">
        <f>IF(U329="základná",#REF!,0)</f>
        <v>0</v>
      </c>
      <c r="BF329" s="146" t="e">
        <f>IF(U329="znížená",#REF!,0)</f>
        <v>#REF!</v>
      </c>
      <c r="BG329" s="146">
        <f>IF(U329="zákl. prenesená",#REF!,0)</f>
        <v>0</v>
      </c>
      <c r="BH329" s="146">
        <f>IF(U329="zníž. prenesená",#REF!,0)</f>
        <v>0</v>
      </c>
      <c r="BI329" s="146">
        <f>IF(U329="nulová",#REF!,0)</f>
        <v>0</v>
      </c>
      <c r="BJ329" s="18" t="s">
        <v>141</v>
      </c>
      <c r="BK329" s="147" t="e">
        <f>ROUND(#REF!*#REF!,3)</f>
        <v>#REF!</v>
      </c>
      <c r="BL329" s="18" t="s">
        <v>198</v>
      </c>
      <c r="BM329" s="18" t="s">
        <v>597</v>
      </c>
    </row>
    <row r="330" spans="1:65" s="1" customFormat="1" ht="38.25" customHeight="1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43" t="s">
        <v>5</v>
      </c>
      <c r="U330" s="40" t="s">
        <v>40</v>
      </c>
      <c r="V330" s="144">
        <v>0</v>
      </c>
      <c r="W330" s="144" t="e">
        <f>V330*#REF!</f>
        <v>#REF!</v>
      </c>
      <c r="X330" s="144">
        <v>0</v>
      </c>
      <c r="Y330" s="144" t="e">
        <f>X330*#REF!</f>
        <v>#REF!</v>
      </c>
      <c r="Z330" s="144">
        <v>0</v>
      </c>
      <c r="AA330" s="145" t="e">
        <f>Z330*#REF!</f>
        <v>#REF!</v>
      </c>
      <c r="AR330" s="18" t="s">
        <v>198</v>
      </c>
      <c r="AT330" s="18" t="s">
        <v>136</v>
      </c>
      <c r="AU330" s="18" t="s">
        <v>141</v>
      </c>
      <c r="AY330" s="18" t="s">
        <v>135</v>
      </c>
      <c r="BE330" s="146">
        <f>IF(U330="základná",#REF!,0)</f>
        <v>0</v>
      </c>
      <c r="BF330" s="146" t="e">
        <f>IF(U330="znížená",#REF!,0)</f>
        <v>#REF!</v>
      </c>
      <c r="BG330" s="146">
        <f>IF(U330="zákl. prenesená",#REF!,0)</f>
        <v>0</v>
      </c>
      <c r="BH330" s="146">
        <f>IF(U330="zníž. prenesená",#REF!,0)</f>
        <v>0</v>
      </c>
      <c r="BI330" s="146">
        <f>IF(U330="nulová",#REF!,0)</f>
        <v>0</v>
      </c>
      <c r="BJ330" s="18" t="s">
        <v>141</v>
      </c>
      <c r="BK330" s="147" t="e">
        <f>ROUND(#REF!*#REF!,3)</f>
        <v>#REF!</v>
      </c>
      <c r="BL330" s="18" t="s">
        <v>198</v>
      </c>
      <c r="BM330" s="18" t="s">
        <v>599</v>
      </c>
    </row>
    <row r="331" spans="1:65" s="9" customFormat="1" ht="29.85" customHeight="1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30"/>
      <c r="U331" s="127"/>
      <c r="V331" s="127"/>
      <c r="W331" s="131" t="e">
        <f>W332</f>
        <v>#REF!</v>
      </c>
      <c r="X331" s="127"/>
      <c r="Y331" s="131" t="e">
        <f>Y332</f>
        <v>#REF!</v>
      </c>
      <c r="Z331" s="127"/>
      <c r="AA331" s="132" t="e">
        <f>AA332</f>
        <v>#REF!</v>
      </c>
      <c r="AR331" s="133" t="s">
        <v>141</v>
      </c>
      <c r="AT331" s="134" t="s">
        <v>72</v>
      </c>
      <c r="AU331" s="134" t="s">
        <v>80</v>
      </c>
      <c r="AY331" s="133" t="s">
        <v>135</v>
      </c>
      <c r="BK331" s="135" t="e">
        <f>BK332</f>
        <v>#REF!</v>
      </c>
    </row>
    <row r="332" spans="1:65" s="1" customFormat="1" ht="25.5" customHeight="1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43" t="s">
        <v>5</v>
      </c>
      <c r="U332" s="152" t="s">
        <v>40</v>
      </c>
      <c r="V332" s="153">
        <v>7.7719999999999997E-2</v>
      </c>
      <c r="W332" s="153" t="e">
        <f>V332*#REF!</f>
        <v>#REF!</v>
      </c>
      <c r="X332" s="153">
        <v>8.0000000000000004E-4</v>
      </c>
      <c r="Y332" s="153" t="e">
        <f>X332*#REF!</f>
        <v>#REF!</v>
      </c>
      <c r="Z332" s="153">
        <v>0</v>
      </c>
      <c r="AA332" s="154" t="e">
        <f>Z332*#REF!</f>
        <v>#REF!</v>
      </c>
      <c r="AR332" s="18" t="s">
        <v>198</v>
      </c>
      <c r="AT332" s="18" t="s">
        <v>136</v>
      </c>
      <c r="AU332" s="18" t="s">
        <v>141</v>
      </c>
      <c r="AY332" s="18" t="s">
        <v>135</v>
      </c>
      <c r="BE332" s="146">
        <f>IF(U332="základná",#REF!,0)</f>
        <v>0</v>
      </c>
      <c r="BF332" s="146" t="e">
        <f>IF(U332="znížená",#REF!,0)</f>
        <v>#REF!</v>
      </c>
      <c r="BG332" s="146">
        <f>IF(U332="zákl. prenesená",#REF!,0)</f>
        <v>0</v>
      </c>
      <c r="BH332" s="146">
        <f>IF(U332="zníž. prenesená",#REF!,0)</f>
        <v>0</v>
      </c>
      <c r="BI332" s="146">
        <f>IF(U332="nulová",#REF!,0)</f>
        <v>0</v>
      </c>
      <c r="BJ332" s="18" t="s">
        <v>141</v>
      </c>
      <c r="BK332" s="147" t="e">
        <f>ROUND(#REF!*#REF!,3)</f>
        <v>#REF!</v>
      </c>
      <c r="BL332" s="18" t="s">
        <v>198</v>
      </c>
      <c r="BM332" s="18" t="s">
        <v>603</v>
      </c>
    </row>
    <row r="333" spans="1:65" s="1" customFormat="1" ht="6.95" customHeight="1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</row>
  </sheetData>
  <mergeCells count="52">
    <mergeCell ref="H1:K1"/>
    <mergeCell ref="C2:Q2"/>
    <mergeCell ref="S2:AC2"/>
    <mergeCell ref="C4:Q4"/>
    <mergeCell ref="F6:P6"/>
    <mergeCell ref="O17:P17"/>
    <mergeCell ref="O18:P18"/>
    <mergeCell ref="O20:P20"/>
    <mergeCell ref="O21:P21"/>
    <mergeCell ref="F7:P7"/>
    <mergeCell ref="O9:P9"/>
    <mergeCell ref="O11:P11"/>
    <mergeCell ref="O12:P12"/>
    <mergeCell ref="O14:P14"/>
    <mergeCell ref="O15:P15"/>
    <mergeCell ref="E24:L24"/>
    <mergeCell ref="M27:P27"/>
    <mergeCell ref="C76:Q76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M28:P28"/>
    <mergeCell ref="M106:Q106"/>
    <mergeCell ref="N90:Q90"/>
    <mergeCell ref="L92:Q92"/>
    <mergeCell ref="N88:Q88"/>
    <mergeCell ref="F78:P78"/>
    <mergeCell ref="F79:P79"/>
    <mergeCell ref="M81:P81"/>
    <mergeCell ref="M83:Q83"/>
    <mergeCell ref="M84:Q84"/>
    <mergeCell ref="C86:G86"/>
    <mergeCell ref="N86:Q86"/>
    <mergeCell ref="C98:Q98"/>
    <mergeCell ref="F100:P100"/>
    <mergeCell ref="F101:P101"/>
    <mergeCell ref="M103:P103"/>
    <mergeCell ref="M105:Q105"/>
    <mergeCell ref="F108:I108"/>
    <mergeCell ref="L108:M108"/>
    <mergeCell ref="N108:Q108"/>
    <mergeCell ref="N109:Q109"/>
    <mergeCell ref="N110:Q110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84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89"/>
  <sheetViews>
    <sheetView showGridLines="0" tabSelected="1" zoomScaleNormal="100" workbookViewId="0">
      <pane ySplit="1" topLeftCell="A2" activePane="bottomLeft" state="frozen"/>
      <selection pane="bottomLeft" activeCell="G12" sqref="G12"/>
    </sheetView>
  </sheetViews>
  <sheetFormatPr defaultRowHeight="13.5"/>
  <cols>
    <col min="1" max="1" width="8.33203125" style="161" customWidth="1"/>
    <col min="2" max="2" width="1.6640625" style="161" customWidth="1"/>
    <col min="3" max="3" width="4.1640625" style="161" customWidth="1"/>
    <col min="4" max="4" width="4.33203125" style="161" customWidth="1"/>
    <col min="5" max="5" width="17.1640625" style="161" customWidth="1"/>
    <col min="6" max="7" width="11.1640625" style="161" customWidth="1"/>
    <col min="8" max="8" width="12.5" style="161" customWidth="1"/>
    <col min="9" max="9" width="27.33203125" style="161" customWidth="1"/>
    <col min="10" max="10" width="10.1640625" style="161" customWidth="1"/>
    <col min="11" max="11" width="11.5" style="161" customWidth="1"/>
    <col min="12" max="12" width="12" style="161" customWidth="1"/>
    <col min="13" max="14" width="6" style="161" customWidth="1"/>
    <col min="15" max="15" width="2" style="161" customWidth="1"/>
    <col min="16" max="16" width="12.5" style="161" customWidth="1"/>
    <col min="17" max="17" width="4.1640625" style="161" customWidth="1"/>
    <col min="18" max="18" width="1.6640625" style="161" customWidth="1"/>
    <col min="19" max="19" width="8.1640625" style="161" customWidth="1"/>
    <col min="20" max="20" width="29.6640625" style="161" hidden="1" customWidth="1"/>
    <col min="21" max="21" width="16.33203125" style="161" hidden="1" customWidth="1"/>
    <col min="22" max="22" width="12.33203125" style="161" hidden="1" customWidth="1"/>
    <col min="23" max="23" width="16.33203125" style="161" hidden="1" customWidth="1"/>
    <col min="24" max="24" width="12.1640625" style="161" hidden="1" customWidth="1"/>
    <col min="25" max="25" width="15" style="161" hidden="1" customWidth="1"/>
    <col min="26" max="26" width="11" style="161" hidden="1" customWidth="1"/>
    <col min="27" max="27" width="15" style="161" hidden="1" customWidth="1"/>
    <col min="28" max="28" width="16.33203125" style="161" hidden="1" customWidth="1"/>
    <col min="29" max="29" width="11" style="161" customWidth="1"/>
    <col min="30" max="30" width="3.6640625" style="161" hidden="1" customWidth="1"/>
    <col min="31" max="31" width="8.6640625" style="161" hidden="1" customWidth="1"/>
    <col min="32" max="32" width="13.1640625" style="161" hidden="1" customWidth="1"/>
    <col min="33" max="16384" width="9.33203125" style="16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55" t="s">
        <v>12</v>
      </c>
      <c r="AT4" s="18" t="s">
        <v>6</v>
      </c>
    </row>
    <row r="5" spans="1:66" ht="6.95" customHeight="1">
      <c r="B5" s="22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23"/>
    </row>
    <row r="6" spans="1:66" ht="25.35" customHeight="1">
      <c r="B6" s="22"/>
      <c r="C6" s="157"/>
      <c r="D6" s="162" t="s">
        <v>14</v>
      </c>
      <c r="E6" s="157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157"/>
      <c r="R6" s="23"/>
    </row>
    <row r="7" spans="1:66" s="1" customFormat="1" ht="32.85" customHeight="1">
      <c r="B7" s="31"/>
      <c r="C7" s="163"/>
      <c r="D7" s="27" t="s">
        <v>98</v>
      </c>
      <c r="E7" s="163"/>
      <c r="F7" s="329" t="s">
        <v>874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163"/>
      <c r="R7" s="33"/>
    </row>
    <row r="8" spans="1:66" s="1" customFormat="1" ht="14.45" customHeight="1">
      <c r="B8" s="31"/>
      <c r="C8" s="163"/>
      <c r="D8" s="162" t="s">
        <v>16</v>
      </c>
      <c r="E8" s="163"/>
      <c r="F8" s="156" t="s">
        <v>5</v>
      </c>
      <c r="G8" s="163"/>
      <c r="H8" s="163"/>
      <c r="I8" s="163"/>
      <c r="J8" s="163"/>
      <c r="K8" s="163"/>
      <c r="L8" s="163"/>
      <c r="M8" s="162" t="s">
        <v>17</v>
      </c>
      <c r="N8" s="163"/>
      <c r="O8" s="156" t="s">
        <v>5</v>
      </c>
      <c r="P8" s="163"/>
      <c r="Q8" s="163"/>
      <c r="R8" s="33"/>
    </row>
    <row r="9" spans="1:66" s="1" customFormat="1" ht="14.45" customHeight="1">
      <c r="B9" s="31"/>
      <c r="C9" s="163"/>
      <c r="D9" s="162" t="s">
        <v>18</v>
      </c>
      <c r="E9" s="163"/>
      <c r="F9" s="156" t="s">
        <v>19</v>
      </c>
      <c r="G9" s="163"/>
      <c r="H9" s="163"/>
      <c r="I9" s="163"/>
      <c r="J9" s="163"/>
      <c r="K9" s="163"/>
      <c r="L9" s="163"/>
      <c r="M9" s="162" t="s">
        <v>20</v>
      </c>
      <c r="N9" s="163"/>
      <c r="O9" s="367">
        <f>'Rekapitulácia stavby'!AN8</f>
        <v>44132</v>
      </c>
      <c r="P9" s="367"/>
      <c r="Q9" s="163"/>
      <c r="R9" s="33"/>
    </row>
    <row r="10" spans="1:66" s="1" customFormat="1" ht="10.9" customHeight="1">
      <c r="B10" s="31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33"/>
    </row>
    <row r="11" spans="1:66" s="1" customFormat="1" ht="14.45" customHeight="1">
      <c r="B11" s="31"/>
      <c r="C11" s="163"/>
      <c r="D11" s="162" t="s">
        <v>21</v>
      </c>
      <c r="E11" s="163"/>
      <c r="F11" s="163"/>
      <c r="G11" s="163"/>
      <c r="H11" s="163"/>
      <c r="I11" s="163"/>
      <c r="J11" s="163"/>
      <c r="K11" s="163"/>
      <c r="L11" s="163"/>
      <c r="M11" s="162" t="s">
        <v>22</v>
      </c>
      <c r="N11" s="163"/>
      <c r="O11" s="327" t="s">
        <v>5</v>
      </c>
      <c r="P11" s="327"/>
      <c r="Q11" s="163"/>
      <c r="R11" s="33"/>
    </row>
    <row r="12" spans="1:66" s="1" customFormat="1" ht="18" customHeight="1">
      <c r="B12" s="31"/>
      <c r="C12" s="163"/>
      <c r="D12" s="163"/>
      <c r="E12" s="156" t="s">
        <v>23</v>
      </c>
      <c r="F12" s="163"/>
      <c r="G12" s="163"/>
      <c r="H12" s="163"/>
      <c r="I12" s="163"/>
      <c r="J12" s="163"/>
      <c r="K12" s="163"/>
      <c r="L12" s="163"/>
      <c r="M12" s="162" t="s">
        <v>24</v>
      </c>
      <c r="N12" s="163"/>
      <c r="O12" s="327" t="s">
        <v>5</v>
      </c>
      <c r="P12" s="327"/>
      <c r="Q12" s="163"/>
      <c r="R12" s="33"/>
    </row>
    <row r="13" spans="1:66" s="1" customFormat="1" ht="6.95" customHeight="1">
      <c r="B13" s="31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33"/>
    </row>
    <row r="14" spans="1:66" s="1" customFormat="1" ht="14.45" customHeight="1">
      <c r="B14" s="31"/>
      <c r="C14" s="163"/>
      <c r="D14" s="162" t="s">
        <v>25</v>
      </c>
      <c r="E14" s="163"/>
      <c r="F14" s="163"/>
      <c r="G14" s="163"/>
      <c r="H14" s="163"/>
      <c r="I14" s="163"/>
      <c r="J14" s="163"/>
      <c r="K14" s="163"/>
      <c r="L14" s="163"/>
      <c r="M14" s="162" t="s">
        <v>22</v>
      </c>
      <c r="N14" s="163"/>
      <c r="O14" s="327" t="str">
        <f>IF('Rekapitulácia stavby'!AN13="","",'Rekapitulácia stavby'!AN13)</f>
        <v/>
      </c>
      <c r="P14" s="327"/>
      <c r="Q14" s="163"/>
      <c r="R14" s="33"/>
    </row>
    <row r="15" spans="1:66" s="1" customFormat="1" ht="18" customHeight="1">
      <c r="B15" s="31"/>
      <c r="C15" s="163"/>
      <c r="D15" s="163"/>
      <c r="E15" s="156" t="str">
        <f>IF('Rekapitulácia stavby'!E14="","",'Rekapitulácia stavby'!E14)</f>
        <v xml:space="preserve"> </v>
      </c>
      <c r="F15" s="163"/>
      <c r="G15" s="163"/>
      <c r="H15" s="163"/>
      <c r="I15" s="163"/>
      <c r="J15" s="163"/>
      <c r="K15" s="163"/>
      <c r="L15" s="163"/>
      <c r="M15" s="162" t="s">
        <v>24</v>
      </c>
      <c r="N15" s="163"/>
      <c r="O15" s="327" t="str">
        <f>IF('Rekapitulácia stavby'!AN14="","",'Rekapitulácia stavby'!AN14)</f>
        <v/>
      </c>
      <c r="P15" s="327"/>
      <c r="Q15" s="163"/>
      <c r="R15" s="33"/>
    </row>
    <row r="16" spans="1:66" s="1" customFormat="1" ht="6.95" customHeight="1">
      <c r="B16" s="31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33"/>
    </row>
    <row r="17" spans="2:18" s="1" customFormat="1" ht="14.45" customHeight="1">
      <c r="B17" s="31"/>
      <c r="C17" s="163"/>
      <c r="D17" s="162" t="s">
        <v>27</v>
      </c>
      <c r="E17" s="163"/>
      <c r="F17" s="163"/>
      <c r="G17" s="163"/>
      <c r="H17" s="163"/>
      <c r="I17" s="163"/>
      <c r="J17" s="163"/>
      <c r="K17" s="163"/>
      <c r="L17" s="163"/>
      <c r="M17" s="162" t="s">
        <v>22</v>
      </c>
      <c r="N17" s="163"/>
      <c r="O17" s="327" t="s">
        <v>28</v>
      </c>
      <c r="P17" s="327"/>
      <c r="Q17" s="163"/>
      <c r="R17" s="33"/>
    </row>
    <row r="18" spans="2:18" s="1" customFormat="1" ht="18" customHeight="1">
      <c r="B18" s="31"/>
      <c r="C18" s="163"/>
      <c r="D18" s="163"/>
      <c r="E18" s="156" t="s">
        <v>29</v>
      </c>
      <c r="F18" s="163"/>
      <c r="G18" s="163"/>
      <c r="H18" s="163"/>
      <c r="I18" s="163"/>
      <c r="J18" s="163"/>
      <c r="K18" s="163"/>
      <c r="L18" s="163"/>
      <c r="M18" s="162" t="s">
        <v>24</v>
      </c>
      <c r="N18" s="163"/>
      <c r="O18" s="327" t="s">
        <v>5</v>
      </c>
      <c r="P18" s="327"/>
      <c r="Q18" s="163"/>
      <c r="R18" s="33"/>
    </row>
    <row r="19" spans="2:18" s="1" customFormat="1" ht="6.95" customHeight="1">
      <c r="B19" s="31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33"/>
    </row>
    <row r="20" spans="2:18" s="1" customFormat="1" ht="14.45" customHeight="1">
      <c r="B20" s="31"/>
      <c r="C20" s="163"/>
      <c r="D20" s="162" t="s">
        <v>32</v>
      </c>
      <c r="E20" s="163"/>
      <c r="F20" s="163"/>
      <c r="G20" s="163"/>
      <c r="H20" s="163"/>
      <c r="I20" s="163"/>
      <c r="J20" s="163"/>
      <c r="K20" s="163"/>
      <c r="L20" s="163"/>
      <c r="M20" s="162" t="s">
        <v>22</v>
      </c>
      <c r="N20" s="163"/>
      <c r="O20" s="327" t="str">
        <f>IF('Rekapitulácia stavby'!AN19="","",'Rekapitulácia stavby'!AN19)</f>
        <v/>
      </c>
      <c r="P20" s="327"/>
      <c r="Q20" s="163"/>
      <c r="R20" s="33"/>
    </row>
    <row r="21" spans="2:18" s="1" customFormat="1" ht="18" customHeight="1">
      <c r="B21" s="31"/>
      <c r="C21" s="163"/>
      <c r="D21" s="163"/>
      <c r="E21" s="156" t="str">
        <f>IF('Rekapitulácia stavby'!E20="","",'Rekapitulácia stavby'!E20)</f>
        <v xml:space="preserve"> </v>
      </c>
      <c r="F21" s="163"/>
      <c r="G21" s="163"/>
      <c r="H21" s="163"/>
      <c r="I21" s="163"/>
      <c r="J21" s="163"/>
      <c r="K21" s="163"/>
      <c r="L21" s="163"/>
      <c r="M21" s="162" t="s">
        <v>24</v>
      </c>
      <c r="N21" s="163"/>
      <c r="O21" s="327" t="str">
        <f>IF('Rekapitulácia stavby'!AN20="","",'Rekapitulácia stavby'!AN20)</f>
        <v/>
      </c>
      <c r="P21" s="327"/>
      <c r="Q21" s="163"/>
      <c r="R21" s="33"/>
    </row>
    <row r="22" spans="2:18" s="1" customFormat="1" ht="6.95" customHeight="1">
      <c r="B22" s="31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33"/>
    </row>
    <row r="23" spans="2:18" s="1" customFormat="1" ht="14.45" customHeight="1">
      <c r="B23" s="31"/>
      <c r="C23" s="163"/>
      <c r="D23" s="162" t="s">
        <v>33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33"/>
    </row>
    <row r="24" spans="2:18" s="1" customFormat="1" ht="16.5" customHeight="1">
      <c r="B24" s="31"/>
      <c r="C24" s="163"/>
      <c r="D24" s="163"/>
      <c r="E24" s="330" t="s">
        <v>5</v>
      </c>
      <c r="F24" s="330"/>
      <c r="G24" s="330"/>
      <c r="H24" s="330"/>
      <c r="I24" s="330"/>
      <c r="J24" s="330"/>
      <c r="K24" s="330"/>
      <c r="L24" s="330"/>
      <c r="M24" s="163"/>
      <c r="N24" s="163"/>
      <c r="O24" s="163"/>
      <c r="P24" s="163"/>
      <c r="Q24" s="163"/>
      <c r="R24" s="33"/>
    </row>
    <row r="25" spans="2:18" s="1" customFormat="1" ht="6.95" customHeight="1">
      <c r="B25" s="31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33"/>
    </row>
    <row r="26" spans="2:18" s="1" customFormat="1" ht="6.95" customHeight="1">
      <c r="B26" s="31"/>
      <c r="C26" s="163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63"/>
      <c r="R26" s="33"/>
    </row>
    <row r="27" spans="2:18" s="1" customFormat="1" ht="14.45" customHeight="1">
      <c r="B27" s="31"/>
      <c r="C27" s="163"/>
      <c r="D27" s="102" t="s">
        <v>100</v>
      </c>
      <c r="E27" s="163"/>
      <c r="F27" s="163"/>
      <c r="G27" s="163"/>
      <c r="H27" s="163"/>
      <c r="I27" s="163"/>
      <c r="J27" s="163"/>
      <c r="K27" s="163"/>
      <c r="L27" s="163"/>
      <c r="M27" s="357">
        <f>N88</f>
        <v>0</v>
      </c>
      <c r="N27" s="357"/>
      <c r="O27" s="357"/>
      <c r="P27" s="357"/>
      <c r="Q27" s="163"/>
      <c r="R27" s="33"/>
    </row>
    <row r="28" spans="2:18" s="1" customFormat="1" ht="14.45" customHeight="1">
      <c r="B28" s="31"/>
      <c r="C28" s="163"/>
      <c r="D28" s="30" t="s">
        <v>101</v>
      </c>
      <c r="E28" s="163"/>
      <c r="F28" s="163"/>
      <c r="G28" s="163"/>
      <c r="H28" s="163"/>
      <c r="I28" s="163"/>
      <c r="J28" s="163"/>
      <c r="K28" s="163"/>
      <c r="L28" s="163"/>
      <c r="M28" s="357">
        <f>N90</f>
        <v>0</v>
      </c>
      <c r="N28" s="357"/>
      <c r="O28" s="357"/>
      <c r="P28" s="357"/>
      <c r="Q28" s="163"/>
      <c r="R28" s="33"/>
    </row>
    <row r="29" spans="2:18" s="1" customFormat="1" ht="6.95" customHeight="1">
      <c r="B29" s="31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33"/>
    </row>
    <row r="30" spans="2:18" s="1" customFormat="1" ht="25.35" customHeight="1">
      <c r="B30" s="31"/>
      <c r="C30" s="163"/>
      <c r="D30" s="103" t="s">
        <v>36</v>
      </c>
      <c r="E30" s="163"/>
      <c r="F30" s="163"/>
      <c r="G30" s="163"/>
      <c r="H30" s="163"/>
      <c r="I30" s="163"/>
      <c r="J30" s="163"/>
      <c r="K30" s="163"/>
      <c r="L30" s="163"/>
      <c r="M30" s="368">
        <f>ROUND(M27+M28,2)</f>
        <v>0</v>
      </c>
      <c r="N30" s="366"/>
      <c r="O30" s="366"/>
      <c r="P30" s="366"/>
      <c r="Q30" s="163"/>
      <c r="R30" s="33"/>
    </row>
    <row r="31" spans="2:18" s="1" customFormat="1" ht="6.95" customHeight="1">
      <c r="B31" s="31"/>
      <c r="C31" s="16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163"/>
      <c r="R31" s="33"/>
    </row>
    <row r="32" spans="2:18" s="1" customFormat="1" ht="14.45" customHeight="1">
      <c r="B32" s="31"/>
      <c r="C32" s="163"/>
      <c r="D32" s="159" t="s">
        <v>37</v>
      </c>
      <c r="E32" s="159" t="s">
        <v>38</v>
      </c>
      <c r="F32" s="158">
        <v>0.2</v>
      </c>
      <c r="G32" s="104" t="s">
        <v>39</v>
      </c>
      <c r="H32" s="369">
        <f>M30</f>
        <v>0</v>
      </c>
      <c r="I32" s="366"/>
      <c r="J32" s="366"/>
      <c r="K32" s="163"/>
      <c r="L32" s="163"/>
      <c r="M32" s="369">
        <f>H32*0.2</f>
        <v>0</v>
      </c>
      <c r="N32" s="366"/>
      <c r="O32" s="366"/>
      <c r="P32" s="366"/>
      <c r="Q32" s="163"/>
      <c r="R32" s="33"/>
    </row>
    <row r="33" spans="2:18" s="1" customFormat="1" ht="14.45" customHeight="1">
      <c r="B33" s="31"/>
      <c r="C33" s="163"/>
      <c r="D33" s="163"/>
      <c r="E33" s="159" t="s">
        <v>40</v>
      </c>
      <c r="F33" s="158">
        <v>0.2</v>
      </c>
      <c r="G33" s="104" t="s">
        <v>39</v>
      </c>
      <c r="H33" s="369"/>
      <c r="I33" s="366"/>
      <c r="J33" s="366"/>
      <c r="K33" s="163"/>
      <c r="L33" s="163"/>
      <c r="M33" s="369"/>
      <c r="N33" s="366"/>
      <c r="O33" s="366"/>
      <c r="P33" s="366"/>
      <c r="Q33" s="163"/>
      <c r="R33" s="33"/>
    </row>
    <row r="34" spans="2:18" s="1" customFormat="1" ht="14.45" hidden="1" customHeight="1">
      <c r="B34" s="31"/>
      <c r="C34" s="163"/>
      <c r="D34" s="163"/>
      <c r="E34" s="159" t="s">
        <v>41</v>
      </c>
      <c r="F34" s="158">
        <v>0.2</v>
      </c>
      <c r="G34" s="104" t="s">
        <v>39</v>
      </c>
      <c r="H34" s="369">
        <f>ROUND((SUM(BG90:BG91)+SUM(BG109:BG167)), 2)</f>
        <v>0</v>
      </c>
      <c r="I34" s="366"/>
      <c r="J34" s="366"/>
      <c r="K34" s="163"/>
      <c r="L34" s="163"/>
      <c r="M34" s="369">
        <v>0</v>
      </c>
      <c r="N34" s="366"/>
      <c r="O34" s="366"/>
      <c r="P34" s="366"/>
      <c r="Q34" s="163"/>
      <c r="R34" s="33"/>
    </row>
    <row r="35" spans="2:18" s="1" customFormat="1" ht="14.45" hidden="1" customHeight="1">
      <c r="B35" s="31"/>
      <c r="C35" s="163"/>
      <c r="D35" s="163"/>
      <c r="E35" s="159" t="s">
        <v>42</v>
      </c>
      <c r="F35" s="158">
        <v>0.2</v>
      </c>
      <c r="G35" s="104" t="s">
        <v>39</v>
      </c>
      <c r="H35" s="369">
        <f>ROUND((SUM(BH90:BH91)+SUM(BH109:BH167)), 2)</f>
        <v>0</v>
      </c>
      <c r="I35" s="366"/>
      <c r="J35" s="366"/>
      <c r="K35" s="163"/>
      <c r="L35" s="163"/>
      <c r="M35" s="369">
        <v>0</v>
      </c>
      <c r="N35" s="366"/>
      <c r="O35" s="366"/>
      <c r="P35" s="366"/>
      <c r="Q35" s="163"/>
      <c r="R35" s="33"/>
    </row>
    <row r="36" spans="2:18" s="1" customFormat="1" ht="14.45" hidden="1" customHeight="1">
      <c r="B36" s="31"/>
      <c r="C36" s="163"/>
      <c r="D36" s="163"/>
      <c r="E36" s="159" t="s">
        <v>43</v>
      </c>
      <c r="F36" s="158">
        <v>0</v>
      </c>
      <c r="G36" s="104" t="s">
        <v>39</v>
      </c>
      <c r="H36" s="369">
        <f>ROUND((SUM(BI90:BI91)+SUM(BI109:BI167)), 2)</f>
        <v>0</v>
      </c>
      <c r="I36" s="366"/>
      <c r="J36" s="366"/>
      <c r="K36" s="163"/>
      <c r="L36" s="163"/>
      <c r="M36" s="369">
        <v>0</v>
      </c>
      <c r="N36" s="366"/>
      <c r="O36" s="366"/>
      <c r="P36" s="366"/>
      <c r="Q36" s="163"/>
      <c r="R36" s="33"/>
    </row>
    <row r="37" spans="2:18" s="1" customFormat="1" ht="6.95" customHeight="1">
      <c r="B37" s="31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33"/>
    </row>
    <row r="38" spans="2:18" s="1" customFormat="1" ht="25.35" customHeight="1">
      <c r="B38" s="31"/>
      <c r="C38" s="164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64"/>
      <c r="R38" s="33"/>
    </row>
    <row r="39" spans="2:18" s="1" customFormat="1" ht="14.45" customHeight="1">
      <c r="B39" s="31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33"/>
    </row>
    <row r="40" spans="2:18" s="1" customFormat="1" ht="14.45" customHeight="1">
      <c r="B40" s="3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33"/>
    </row>
    <row r="41" spans="2:18">
      <c r="B41" s="22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23"/>
    </row>
    <row r="42" spans="2:18">
      <c r="B42" s="22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23"/>
    </row>
    <row r="43" spans="2:18">
      <c r="B43" s="22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23"/>
    </row>
    <row r="44" spans="2:18">
      <c r="B44" s="22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23"/>
    </row>
    <row r="45" spans="2:18">
      <c r="B45" s="22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23"/>
    </row>
    <row r="46" spans="2:18">
      <c r="B46" s="22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23"/>
    </row>
    <row r="47" spans="2:18">
      <c r="B47" s="22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23"/>
    </row>
    <row r="48" spans="2:18">
      <c r="B48" s="2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23"/>
    </row>
    <row r="49" spans="2:18">
      <c r="B49" s="22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23"/>
    </row>
    <row r="50" spans="2:18" s="1" customFormat="1" ht="15">
      <c r="B50" s="31"/>
      <c r="C50" s="163"/>
      <c r="D50" s="46" t="s">
        <v>47</v>
      </c>
      <c r="E50" s="47"/>
      <c r="F50" s="47"/>
      <c r="G50" s="47"/>
      <c r="H50" s="48"/>
      <c r="I50" s="163"/>
      <c r="J50" s="46" t="s">
        <v>48</v>
      </c>
      <c r="K50" s="47"/>
      <c r="L50" s="47"/>
      <c r="M50" s="47"/>
      <c r="N50" s="47"/>
      <c r="O50" s="47"/>
      <c r="P50" s="48"/>
      <c r="Q50" s="163"/>
      <c r="R50" s="33"/>
    </row>
    <row r="51" spans="2:18">
      <c r="B51" s="22"/>
      <c r="C51" s="157"/>
      <c r="D51" s="49"/>
      <c r="E51" s="157"/>
      <c r="F51" s="157"/>
      <c r="G51" s="157"/>
      <c r="H51" s="50"/>
      <c r="I51" s="157"/>
      <c r="J51" s="49"/>
      <c r="K51" s="157"/>
      <c r="L51" s="157"/>
      <c r="M51" s="157"/>
      <c r="N51" s="157"/>
      <c r="O51" s="157"/>
      <c r="P51" s="50"/>
      <c r="Q51" s="157"/>
      <c r="R51" s="23"/>
    </row>
    <row r="52" spans="2:18">
      <c r="B52" s="22"/>
      <c r="C52" s="157"/>
      <c r="D52" s="49"/>
      <c r="E52" s="157"/>
      <c r="F52" s="157"/>
      <c r="G52" s="157"/>
      <c r="H52" s="50"/>
      <c r="I52" s="157"/>
      <c r="J52" s="49"/>
      <c r="K52" s="157"/>
      <c r="L52" s="157"/>
      <c r="M52" s="157"/>
      <c r="N52" s="157"/>
      <c r="O52" s="157"/>
      <c r="P52" s="50"/>
      <c r="Q52" s="157"/>
      <c r="R52" s="23"/>
    </row>
    <row r="53" spans="2:18">
      <c r="B53" s="22"/>
      <c r="C53" s="157"/>
      <c r="D53" s="49"/>
      <c r="E53" s="157"/>
      <c r="F53" s="157"/>
      <c r="G53" s="157"/>
      <c r="H53" s="50"/>
      <c r="I53" s="157"/>
      <c r="J53" s="49"/>
      <c r="K53" s="157"/>
      <c r="L53" s="157"/>
      <c r="M53" s="157"/>
      <c r="N53" s="157"/>
      <c r="O53" s="157"/>
      <c r="P53" s="50"/>
      <c r="Q53" s="157"/>
      <c r="R53" s="23"/>
    </row>
    <row r="54" spans="2:18">
      <c r="B54" s="22"/>
      <c r="C54" s="157"/>
      <c r="D54" s="49"/>
      <c r="E54" s="157"/>
      <c r="F54" s="157"/>
      <c r="G54" s="157"/>
      <c r="H54" s="50"/>
      <c r="I54" s="157"/>
      <c r="J54" s="49"/>
      <c r="K54" s="157"/>
      <c r="L54" s="157"/>
      <c r="M54" s="157"/>
      <c r="N54" s="157"/>
      <c r="O54" s="157"/>
      <c r="P54" s="50"/>
      <c r="Q54" s="157"/>
      <c r="R54" s="23"/>
    </row>
    <row r="55" spans="2:18">
      <c r="B55" s="22"/>
      <c r="C55" s="157"/>
      <c r="D55" s="49"/>
      <c r="E55" s="157"/>
      <c r="F55" s="157"/>
      <c r="G55" s="157"/>
      <c r="H55" s="50"/>
      <c r="I55" s="157"/>
      <c r="J55" s="49"/>
      <c r="K55" s="157"/>
      <c r="L55" s="157"/>
      <c r="M55" s="157"/>
      <c r="N55" s="157"/>
      <c r="O55" s="157"/>
      <c r="P55" s="50"/>
      <c r="Q55" s="157"/>
      <c r="R55" s="23"/>
    </row>
    <row r="56" spans="2:18">
      <c r="B56" s="22"/>
      <c r="C56" s="157"/>
      <c r="D56" s="49"/>
      <c r="E56" s="157"/>
      <c r="F56" s="157"/>
      <c r="G56" s="157"/>
      <c r="H56" s="50"/>
      <c r="I56" s="157"/>
      <c r="J56" s="49"/>
      <c r="K56" s="157"/>
      <c r="L56" s="157"/>
      <c r="M56" s="157"/>
      <c r="N56" s="157"/>
      <c r="O56" s="157"/>
      <c r="P56" s="50"/>
      <c r="Q56" s="157"/>
      <c r="R56" s="23"/>
    </row>
    <row r="57" spans="2:18">
      <c r="B57" s="22"/>
      <c r="C57" s="157"/>
      <c r="D57" s="49"/>
      <c r="E57" s="157"/>
      <c r="F57" s="157"/>
      <c r="G57" s="157"/>
      <c r="H57" s="50"/>
      <c r="I57" s="157"/>
      <c r="J57" s="49"/>
      <c r="K57" s="157"/>
      <c r="L57" s="157"/>
      <c r="M57" s="157"/>
      <c r="N57" s="157"/>
      <c r="O57" s="157"/>
      <c r="P57" s="50"/>
      <c r="Q57" s="157"/>
      <c r="R57" s="23"/>
    </row>
    <row r="58" spans="2:18">
      <c r="B58" s="22"/>
      <c r="C58" s="157"/>
      <c r="D58" s="49"/>
      <c r="E58" s="157"/>
      <c r="F58" s="157"/>
      <c r="G58" s="157"/>
      <c r="H58" s="50"/>
      <c r="I58" s="157"/>
      <c r="J58" s="49"/>
      <c r="K58" s="157"/>
      <c r="L58" s="157"/>
      <c r="M58" s="157"/>
      <c r="N58" s="157"/>
      <c r="O58" s="157"/>
      <c r="P58" s="50"/>
      <c r="Q58" s="157"/>
      <c r="R58" s="23"/>
    </row>
    <row r="59" spans="2:18" s="1" customFormat="1" ht="15">
      <c r="B59" s="31"/>
      <c r="C59" s="163"/>
      <c r="D59" s="51" t="s">
        <v>49</v>
      </c>
      <c r="E59" s="52"/>
      <c r="F59" s="52"/>
      <c r="G59" s="53" t="s">
        <v>50</v>
      </c>
      <c r="H59" s="54"/>
      <c r="I59" s="163"/>
      <c r="J59" s="51" t="s">
        <v>49</v>
      </c>
      <c r="K59" s="52"/>
      <c r="L59" s="52"/>
      <c r="M59" s="52"/>
      <c r="N59" s="53" t="s">
        <v>50</v>
      </c>
      <c r="O59" s="52"/>
      <c r="P59" s="54"/>
      <c r="Q59" s="163"/>
      <c r="R59" s="33"/>
    </row>
    <row r="60" spans="2:18">
      <c r="B60" s="22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23"/>
    </row>
    <row r="61" spans="2:18" s="1" customFormat="1" ht="15">
      <c r="B61" s="31"/>
      <c r="C61" s="163"/>
      <c r="D61" s="46" t="s">
        <v>51</v>
      </c>
      <c r="E61" s="47"/>
      <c r="F61" s="47"/>
      <c r="G61" s="47"/>
      <c r="H61" s="48"/>
      <c r="I61" s="163"/>
      <c r="J61" s="46" t="s">
        <v>52</v>
      </c>
      <c r="K61" s="47"/>
      <c r="L61" s="47"/>
      <c r="M61" s="47"/>
      <c r="N61" s="47"/>
      <c r="O61" s="47"/>
      <c r="P61" s="48"/>
      <c r="Q61" s="163"/>
      <c r="R61" s="33"/>
    </row>
    <row r="62" spans="2:18">
      <c r="B62" s="22"/>
      <c r="C62" s="157"/>
      <c r="D62" s="49"/>
      <c r="E62" s="157"/>
      <c r="F62" s="157"/>
      <c r="G62" s="157"/>
      <c r="H62" s="50"/>
      <c r="I62" s="157"/>
      <c r="J62" s="49"/>
      <c r="K62" s="157"/>
      <c r="L62" s="157"/>
      <c r="M62" s="157"/>
      <c r="N62" s="157"/>
      <c r="O62" s="157"/>
      <c r="P62" s="50"/>
      <c r="Q62" s="157"/>
      <c r="R62" s="23"/>
    </row>
    <row r="63" spans="2:18">
      <c r="B63" s="22"/>
      <c r="C63" s="157"/>
      <c r="D63" s="49"/>
      <c r="E63" s="157"/>
      <c r="F63" s="157"/>
      <c r="G63" s="157"/>
      <c r="H63" s="50"/>
      <c r="I63" s="157"/>
      <c r="J63" s="49"/>
      <c r="K63" s="157"/>
      <c r="L63" s="157"/>
      <c r="M63" s="157"/>
      <c r="N63" s="157"/>
      <c r="O63" s="157"/>
      <c r="P63" s="50"/>
      <c r="Q63" s="157"/>
      <c r="R63" s="23"/>
    </row>
    <row r="64" spans="2:18">
      <c r="B64" s="22"/>
      <c r="C64" s="157"/>
      <c r="D64" s="49"/>
      <c r="E64" s="157"/>
      <c r="F64" s="157"/>
      <c r="G64" s="157"/>
      <c r="H64" s="50"/>
      <c r="I64" s="157"/>
      <c r="J64" s="49"/>
      <c r="K64" s="157"/>
      <c r="L64" s="157"/>
      <c r="M64" s="157"/>
      <c r="N64" s="157"/>
      <c r="O64" s="157"/>
      <c r="P64" s="50"/>
      <c r="Q64" s="157"/>
      <c r="R64" s="23"/>
    </row>
    <row r="65" spans="2:18">
      <c r="B65" s="22"/>
      <c r="C65" s="157"/>
      <c r="D65" s="49"/>
      <c r="E65" s="157"/>
      <c r="F65" s="157"/>
      <c r="G65" s="157"/>
      <c r="H65" s="50"/>
      <c r="I65" s="157"/>
      <c r="J65" s="49"/>
      <c r="K65" s="157"/>
      <c r="L65" s="157"/>
      <c r="M65" s="157"/>
      <c r="N65" s="157"/>
      <c r="O65" s="157"/>
      <c r="P65" s="50"/>
      <c r="Q65" s="157"/>
      <c r="R65" s="23"/>
    </row>
    <row r="66" spans="2:18">
      <c r="B66" s="22"/>
      <c r="C66" s="157"/>
      <c r="D66" s="49"/>
      <c r="E66" s="157"/>
      <c r="F66" s="157"/>
      <c r="G66" s="157"/>
      <c r="H66" s="50"/>
      <c r="I66" s="157"/>
      <c r="J66" s="49"/>
      <c r="K66" s="157"/>
      <c r="L66" s="157"/>
      <c r="M66" s="157"/>
      <c r="N66" s="157"/>
      <c r="O66" s="157"/>
      <c r="P66" s="50"/>
      <c r="Q66" s="157"/>
      <c r="R66" s="23"/>
    </row>
    <row r="67" spans="2:18">
      <c r="B67" s="22"/>
      <c r="C67" s="157"/>
      <c r="D67" s="49"/>
      <c r="E67" s="157"/>
      <c r="F67" s="157"/>
      <c r="G67" s="157"/>
      <c r="H67" s="50"/>
      <c r="I67" s="157"/>
      <c r="J67" s="49"/>
      <c r="K67" s="157"/>
      <c r="L67" s="157"/>
      <c r="M67" s="157"/>
      <c r="N67" s="157"/>
      <c r="O67" s="157"/>
      <c r="P67" s="50"/>
      <c r="Q67" s="157"/>
      <c r="R67" s="23"/>
    </row>
    <row r="68" spans="2:18">
      <c r="B68" s="22"/>
      <c r="C68" s="157"/>
      <c r="D68" s="49"/>
      <c r="E68" s="157"/>
      <c r="F68" s="157"/>
      <c r="G68" s="157"/>
      <c r="H68" s="50"/>
      <c r="I68" s="157"/>
      <c r="J68" s="49"/>
      <c r="K68" s="157"/>
      <c r="L68" s="157"/>
      <c r="M68" s="157"/>
      <c r="N68" s="157"/>
      <c r="O68" s="157"/>
      <c r="P68" s="50"/>
      <c r="Q68" s="157"/>
      <c r="R68" s="23"/>
    </row>
    <row r="69" spans="2:18">
      <c r="B69" s="22"/>
      <c r="C69" s="157"/>
      <c r="D69" s="49"/>
      <c r="E69" s="157"/>
      <c r="F69" s="157"/>
      <c r="G69" s="157"/>
      <c r="H69" s="50"/>
      <c r="I69" s="157"/>
      <c r="J69" s="49"/>
      <c r="K69" s="157"/>
      <c r="L69" s="157"/>
      <c r="M69" s="157"/>
      <c r="N69" s="157"/>
      <c r="O69" s="157"/>
      <c r="P69" s="50"/>
      <c r="Q69" s="157"/>
      <c r="R69" s="23"/>
    </row>
    <row r="70" spans="2:18" s="1" customFormat="1" ht="15">
      <c r="B70" s="31"/>
      <c r="C70" s="163"/>
      <c r="D70" s="51" t="s">
        <v>49</v>
      </c>
      <c r="E70" s="52"/>
      <c r="F70" s="52"/>
      <c r="G70" s="53" t="s">
        <v>50</v>
      </c>
      <c r="H70" s="54"/>
      <c r="I70" s="163"/>
      <c r="J70" s="51" t="s">
        <v>49</v>
      </c>
      <c r="K70" s="52"/>
      <c r="L70" s="52"/>
      <c r="M70" s="52"/>
      <c r="N70" s="53" t="s">
        <v>50</v>
      </c>
      <c r="O70" s="52"/>
      <c r="P70" s="54"/>
      <c r="Q70" s="163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33"/>
    </row>
    <row r="78" spans="2:18" s="1" customFormat="1" ht="30" customHeight="1">
      <c r="B78" s="31"/>
      <c r="C78" s="162" t="s">
        <v>14</v>
      </c>
      <c r="D78" s="163"/>
      <c r="E78" s="163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163"/>
      <c r="R78" s="33"/>
    </row>
    <row r="79" spans="2:18" s="1" customFormat="1" ht="36.950000000000003" customHeight="1">
      <c r="B79" s="31"/>
      <c r="C79" s="65" t="s">
        <v>98</v>
      </c>
      <c r="D79" s="163"/>
      <c r="E79" s="163"/>
      <c r="F79" s="345" t="str">
        <f>F7</f>
        <v>05 - Výmena svietidiel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163"/>
      <c r="R79" s="33"/>
    </row>
    <row r="80" spans="2:18" s="1" customFormat="1" ht="6.95" customHeight="1">
      <c r="B80" s="31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33"/>
    </row>
    <row r="81" spans="2:47" s="1" customFormat="1" ht="18" customHeight="1">
      <c r="B81" s="31"/>
      <c r="C81" s="162" t="s">
        <v>18</v>
      </c>
      <c r="D81" s="163"/>
      <c r="E81" s="163"/>
      <c r="F81" s="156" t="str">
        <f>F9</f>
        <v>Krásna Ves, parcela č. 155</v>
      </c>
      <c r="G81" s="163"/>
      <c r="H81" s="163"/>
      <c r="I81" s="163"/>
      <c r="J81" s="163"/>
      <c r="K81" s="162" t="s">
        <v>20</v>
      </c>
      <c r="L81" s="163"/>
      <c r="M81" s="367">
        <f>IF(O9="","",O9)</f>
        <v>44132</v>
      </c>
      <c r="N81" s="367"/>
      <c r="O81" s="367"/>
      <c r="P81" s="367"/>
      <c r="Q81" s="163"/>
      <c r="R81" s="33"/>
    </row>
    <row r="82" spans="2:47" s="1" customFormat="1" ht="6.95" customHeight="1">
      <c r="B82" s="31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33"/>
    </row>
    <row r="83" spans="2:47" s="1" customFormat="1" ht="15">
      <c r="B83" s="31"/>
      <c r="C83" s="162" t="s">
        <v>21</v>
      </c>
      <c r="D83" s="163"/>
      <c r="E83" s="163"/>
      <c r="F83" s="156" t="str">
        <f>E12</f>
        <v>Obec Krásna Ves</v>
      </c>
      <c r="G83" s="163"/>
      <c r="H83" s="163"/>
      <c r="I83" s="163"/>
      <c r="J83" s="163"/>
      <c r="K83" s="162" t="s">
        <v>27</v>
      </c>
      <c r="L83" s="163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162" t="s">
        <v>25</v>
      </c>
      <c r="D84" s="163"/>
      <c r="E84" s="163"/>
      <c r="F84" s="156" t="str">
        <f>IF(E15="","",E15)</f>
        <v xml:space="preserve"> </v>
      </c>
      <c r="G84" s="163"/>
      <c r="H84" s="163"/>
      <c r="I84" s="163"/>
      <c r="J84" s="163"/>
      <c r="K84" s="162" t="s">
        <v>32</v>
      </c>
      <c r="L84" s="163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64"/>
      <c r="I86" s="164"/>
      <c r="J86" s="164"/>
      <c r="K86" s="164"/>
      <c r="L86" s="164"/>
      <c r="M86" s="164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33"/>
    </row>
    <row r="88" spans="2:47" s="1" customFormat="1" ht="29.25" customHeight="1">
      <c r="B88" s="31"/>
      <c r="C88" s="108" t="s">
        <v>105</v>
      </c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352">
        <f>N109</f>
        <v>0</v>
      </c>
      <c r="O88" s="374"/>
      <c r="P88" s="374"/>
      <c r="Q88" s="374"/>
      <c r="R88" s="33"/>
      <c r="AU88" s="18" t="s">
        <v>106</v>
      </c>
    </row>
    <row r="89" spans="2:47" s="1" customFormat="1" ht="21.75" customHeight="1">
      <c r="B89" s="31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33"/>
    </row>
    <row r="90" spans="2:47" s="1" customFormat="1" ht="29.25" customHeight="1">
      <c r="B90" s="31"/>
      <c r="C90" s="108" t="s">
        <v>120</v>
      </c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374">
        <v>0</v>
      </c>
      <c r="O90" s="379"/>
      <c r="P90" s="379"/>
      <c r="Q90" s="379"/>
      <c r="R90" s="33"/>
      <c r="T90" s="117"/>
      <c r="U90" s="118" t="s">
        <v>37</v>
      </c>
    </row>
    <row r="91" spans="2:47" s="1" customFormat="1" ht="18" customHeight="1">
      <c r="B91" s="31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33"/>
    </row>
    <row r="92" spans="2:47" s="1" customFormat="1" ht="29.25" customHeight="1">
      <c r="B92" s="31"/>
      <c r="C92" s="99" t="s">
        <v>91</v>
      </c>
      <c r="D92" s="164"/>
      <c r="E92" s="164"/>
      <c r="F92" s="164"/>
      <c r="G92" s="164"/>
      <c r="H92" s="164"/>
      <c r="I92" s="164"/>
      <c r="J92" s="164"/>
      <c r="K92" s="164"/>
      <c r="L92" s="348">
        <f>ROUND(SUM(N88+N90),2)</f>
        <v>0</v>
      </c>
      <c r="M92" s="348"/>
      <c r="N92" s="348"/>
      <c r="O92" s="348"/>
      <c r="P92" s="348"/>
      <c r="Q92" s="348"/>
      <c r="R92" s="33"/>
    </row>
    <row r="93" spans="2:47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7"/>
    </row>
    <row r="97" spans="2:65" s="1" customFormat="1" ht="6.95" customHeight="1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7"/>
    </row>
    <row r="98" spans="2:65" s="1" customFormat="1" ht="36.950000000000003" customHeight="1">
      <c r="B98" s="218"/>
      <c r="C98" s="343" t="s">
        <v>121</v>
      </c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219"/>
    </row>
    <row r="99" spans="2:65" s="1" customFormat="1" ht="6.95" customHeight="1">
      <c r="B99" s="218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219"/>
    </row>
    <row r="100" spans="2:65" s="1" customFormat="1" ht="30" customHeight="1">
      <c r="B100" s="218"/>
      <c r="C100" s="162" t="s">
        <v>14</v>
      </c>
      <c r="D100" s="163"/>
      <c r="E100" s="163"/>
      <c r="F100" s="364" t="str">
        <f>F6</f>
        <v>Zníženie energetickej náročnosti obecného úradu v obci Krásna Ves</v>
      </c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163"/>
      <c r="R100" s="219"/>
    </row>
    <row r="101" spans="2:65" s="1" customFormat="1" ht="36.950000000000003" customHeight="1">
      <c r="B101" s="218"/>
      <c r="C101" s="65" t="s">
        <v>98</v>
      </c>
      <c r="D101" s="163"/>
      <c r="E101" s="163"/>
      <c r="F101" s="345" t="str">
        <f>F7</f>
        <v>05 - Výmena svietidiel</v>
      </c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163"/>
      <c r="R101" s="219"/>
    </row>
    <row r="102" spans="2:65" s="1" customFormat="1" ht="6.95" customHeight="1">
      <c r="B102" s="218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219"/>
    </row>
    <row r="103" spans="2:65" s="1" customFormat="1" ht="18" customHeight="1">
      <c r="B103" s="218"/>
      <c r="C103" s="162" t="s">
        <v>18</v>
      </c>
      <c r="D103" s="163"/>
      <c r="E103" s="163"/>
      <c r="F103" s="156" t="str">
        <f>F9</f>
        <v>Krásna Ves, parcela č. 155</v>
      </c>
      <c r="G103" s="163"/>
      <c r="H103" s="163"/>
      <c r="I103" s="163"/>
      <c r="J103" s="163"/>
      <c r="K103" s="162" t="s">
        <v>20</v>
      </c>
      <c r="L103" s="163"/>
      <c r="M103" s="367">
        <f>IF(O9="","",O9)</f>
        <v>44132</v>
      </c>
      <c r="N103" s="367"/>
      <c r="O103" s="367"/>
      <c r="P103" s="367"/>
      <c r="Q103" s="163"/>
      <c r="R103" s="219"/>
    </row>
    <row r="104" spans="2:65" s="1" customFormat="1" ht="6.95" customHeight="1">
      <c r="B104" s="218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219"/>
    </row>
    <row r="105" spans="2:65" s="1" customFormat="1" ht="15">
      <c r="B105" s="218"/>
      <c r="C105" s="162" t="s">
        <v>21</v>
      </c>
      <c r="D105" s="163"/>
      <c r="E105" s="163"/>
      <c r="F105" s="156" t="str">
        <f>E12</f>
        <v>Obec Krásna Ves</v>
      </c>
      <c r="G105" s="163"/>
      <c r="H105" s="163"/>
      <c r="I105" s="163"/>
      <c r="J105" s="163"/>
      <c r="K105" s="162" t="s">
        <v>27</v>
      </c>
      <c r="L105" s="163"/>
      <c r="M105" s="327" t="str">
        <f>E18</f>
        <v xml:space="preserve">FK Real s.r.o. </v>
      </c>
      <c r="N105" s="327"/>
      <c r="O105" s="327"/>
      <c r="P105" s="327"/>
      <c r="Q105" s="327"/>
      <c r="R105" s="219"/>
    </row>
    <row r="106" spans="2:65" s="1" customFormat="1" ht="14.45" customHeight="1">
      <c r="B106" s="218"/>
      <c r="C106" s="162" t="s">
        <v>25</v>
      </c>
      <c r="D106" s="163"/>
      <c r="E106" s="163"/>
      <c r="F106" s="156" t="str">
        <f>IF(E15="","",E15)</f>
        <v xml:space="preserve"> </v>
      </c>
      <c r="G106" s="163"/>
      <c r="H106" s="163"/>
      <c r="I106" s="163"/>
      <c r="J106" s="163"/>
      <c r="K106" s="162" t="s">
        <v>32</v>
      </c>
      <c r="L106" s="163"/>
      <c r="M106" s="327" t="str">
        <f>E21</f>
        <v xml:space="preserve"> </v>
      </c>
      <c r="N106" s="327"/>
      <c r="O106" s="327"/>
      <c r="P106" s="327"/>
      <c r="Q106" s="327"/>
      <c r="R106" s="219"/>
    </row>
    <row r="107" spans="2:65" s="1" customFormat="1" ht="10.35" customHeight="1">
      <c r="B107" s="218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219"/>
    </row>
    <row r="108" spans="2:65" s="8" customFormat="1" ht="29.25" customHeight="1">
      <c r="B108" s="220"/>
      <c r="C108" s="234" t="s">
        <v>122</v>
      </c>
      <c r="D108" s="234" t="s">
        <v>123</v>
      </c>
      <c r="E108" s="234" t="s">
        <v>55</v>
      </c>
      <c r="F108" s="402" t="s">
        <v>124</v>
      </c>
      <c r="G108" s="402"/>
      <c r="H108" s="402"/>
      <c r="I108" s="402"/>
      <c r="J108" s="234" t="s">
        <v>125</v>
      </c>
      <c r="K108" s="234" t="s">
        <v>126</v>
      </c>
      <c r="L108" s="402" t="s">
        <v>127</v>
      </c>
      <c r="M108" s="402"/>
      <c r="N108" s="402" t="s">
        <v>104</v>
      </c>
      <c r="O108" s="402"/>
      <c r="P108" s="402"/>
      <c r="Q108" s="402"/>
      <c r="R108" s="221"/>
      <c r="T108" s="72" t="s">
        <v>128</v>
      </c>
      <c r="U108" s="73" t="s">
        <v>37</v>
      </c>
      <c r="V108" s="73" t="s">
        <v>129</v>
      </c>
      <c r="W108" s="73" t="s">
        <v>130</v>
      </c>
      <c r="X108" s="73" t="s">
        <v>131</v>
      </c>
      <c r="Y108" s="73" t="s">
        <v>132</v>
      </c>
      <c r="Z108" s="73" t="s">
        <v>133</v>
      </c>
      <c r="AA108" s="74" t="s">
        <v>134</v>
      </c>
    </row>
    <row r="109" spans="2:65" s="1" customFormat="1" ht="29.25" customHeight="1">
      <c r="B109" s="218"/>
      <c r="C109" s="76" t="s">
        <v>100</v>
      </c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403"/>
      <c r="O109" s="404"/>
      <c r="P109" s="404"/>
      <c r="Q109" s="404"/>
      <c r="R109" s="219"/>
      <c r="T109" s="75"/>
      <c r="U109" s="47"/>
      <c r="V109" s="47"/>
      <c r="W109" s="123" t="e">
        <f>W110+W134</f>
        <v>#REF!</v>
      </c>
      <c r="X109" s="47"/>
      <c r="Y109" s="123" t="e">
        <f>Y110+Y134</f>
        <v>#REF!</v>
      </c>
      <c r="Z109" s="47"/>
      <c r="AA109" s="124" t="e">
        <f>AA110+AA134</f>
        <v>#REF!</v>
      </c>
      <c r="AT109" s="18" t="s">
        <v>72</v>
      </c>
      <c r="AU109" s="18" t="s">
        <v>106</v>
      </c>
      <c r="BK109" s="125" t="e">
        <f>BK110+BK134</f>
        <v>#REF!</v>
      </c>
    </row>
    <row r="110" spans="2:65" s="9" customFormat="1" ht="37.35" customHeight="1">
      <c r="B110" s="222"/>
      <c r="C110" s="229"/>
      <c r="D110" s="231"/>
      <c r="E110" s="231"/>
      <c r="F110" s="235" t="s">
        <v>1268</v>
      </c>
      <c r="G110" s="235"/>
      <c r="H110" s="235"/>
      <c r="I110" s="235"/>
      <c r="J110" s="231"/>
      <c r="K110" s="231"/>
      <c r="L110" s="231"/>
      <c r="M110" s="231"/>
      <c r="N110" s="405"/>
      <c r="O110" s="405"/>
      <c r="P110" s="405"/>
      <c r="Q110" s="405"/>
      <c r="R110" s="223"/>
      <c r="T110" s="130"/>
      <c r="U110" s="127"/>
      <c r="V110" s="127"/>
      <c r="W110" s="131" t="e">
        <f>W111+W114+W132</f>
        <v>#REF!</v>
      </c>
      <c r="X110" s="127"/>
      <c r="Y110" s="131" t="e">
        <f>Y111+Y114+Y132</f>
        <v>#REF!</v>
      </c>
      <c r="Z110" s="127"/>
      <c r="AA110" s="132" t="e">
        <f>AA111+AA114+AA132</f>
        <v>#REF!</v>
      </c>
      <c r="AR110" s="133" t="s">
        <v>80</v>
      </c>
      <c r="AT110" s="134" t="s">
        <v>72</v>
      </c>
      <c r="AU110" s="134" t="s">
        <v>73</v>
      </c>
      <c r="AY110" s="133" t="s">
        <v>135</v>
      </c>
      <c r="BK110" s="135" t="e">
        <f>BK111+BK114+BK132</f>
        <v>#REF!</v>
      </c>
    </row>
    <row r="111" spans="2:65" s="9" customFormat="1" ht="19.899999999999999" customHeight="1">
      <c r="B111" s="222"/>
      <c r="C111" s="229"/>
      <c r="D111" s="231"/>
      <c r="E111" s="231"/>
      <c r="F111" s="235" t="s">
        <v>1269</v>
      </c>
      <c r="G111" s="235"/>
      <c r="H111" s="235"/>
      <c r="I111" s="235"/>
      <c r="J111" s="231"/>
      <c r="K111" s="231"/>
      <c r="L111" s="231"/>
      <c r="M111" s="231"/>
      <c r="N111" s="405"/>
      <c r="O111" s="405"/>
      <c r="P111" s="405"/>
      <c r="Q111" s="405"/>
      <c r="R111" s="223"/>
      <c r="T111" s="130"/>
      <c r="U111" s="127"/>
      <c r="V111" s="127"/>
      <c r="W111" s="131" t="e">
        <f>SUM(W112:W113)</f>
        <v>#REF!</v>
      </c>
      <c r="X111" s="127"/>
      <c r="Y111" s="131" t="e">
        <f>SUM(Y112:Y113)</f>
        <v>#REF!</v>
      </c>
      <c r="Z111" s="127"/>
      <c r="AA111" s="132" t="e">
        <f>SUM(AA112:AA113)</f>
        <v>#REF!</v>
      </c>
      <c r="AR111" s="133" t="s">
        <v>80</v>
      </c>
      <c r="AT111" s="134" t="s">
        <v>72</v>
      </c>
      <c r="AU111" s="134" t="s">
        <v>80</v>
      </c>
      <c r="AY111" s="133" t="s">
        <v>135</v>
      </c>
      <c r="BK111" s="135" t="e">
        <f>SUM(BK112:BK113)</f>
        <v>#REF!</v>
      </c>
    </row>
    <row r="112" spans="2:65" s="1" customFormat="1" ht="18" customHeight="1">
      <c r="B112" s="240"/>
      <c r="C112" s="246">
        <v>1</v>
      </c>
      <c r="D112" s="236"/>
      <c r="E112" s="237" t="s">
        <v>1198</v>
      </c>
      <c r="F112" s="235" t="s">
        <v>1270</v>
      </c>
      <c r="G112" s="235"/>
      <c r="H112" s="235"/>
      <c r="I112" s="235"/>
      <c r="J112" s="235" t="s">
        <v>853</v>
      </c>
      <c r="K112" s="238">
        <v>50</v>
      </c>
      <c r="L112" s="398"/>
      <c r="M112" s="398"/>
      <c r="N112" s="400"/>
      <c r="O112" s="400"/>
      <c r="P112" s="400"/>
      <c r="Q112" s="400"/>
      <c r="R112" s="241"/>
      <c r="T112" s="143" t="s">
        <v>5</v>
      </c>
      <c r="U112" s="40" t="s">
        <v>40</v>
      </c>
      <c r="V112" s="144">
        <v>0.80010000000000003</v>
      </c>
      <c r="W112" s="144" t="e">
        <f>V112*#REF!</f>
        <v>#REF!</v>
      </c>
      <c r="X112" s="144">
        <v>5.5320000000000001E-2</v>
      </c>
      <c r="Y112" s="144" t="e">
        <f>X112*#REF!</f>
        <v>#REF!</v>
      </c>
      <c r="Z112" s="144">
        <v>0</v>
      </c>
      <c r="AA112" s="145" t="e">
        <f>Z112*#REF!</f>
        <v>#REF!</v>
      </c>
      <c r="AD112" s="398">
        <v>9.9580000000000002</v>
      </c>
      <c r="AE112" s="398"/>
      <c r="AF112" s="1">
        <v>1.1415999999999999</v>
      </c>
      <c r="AR112" s="18" t="s">
        <v>140</v>
      </c>
      <c r="AT112" s="18" t="s">
        <v>136</v>
      </c>
      <c r="AU112" s="18" t="s">
        <v>141</v>
      </c>
      <c r="AY112" s="18" t="s">
        <v>135</v>
      </c>
      <c r="BE112" s="146">
        <f>IF(U112="základná",N112,0)</f>
        <v>0</v>
      </c>
      <c r="BF112" s="146">
        <f>IF(U112="znížená",N112,0)</f>
        <v>0</v>
      </c>
      <c r="BG112" s="146">
        <f>IF(U112="zákl. prenesená",N112,0)</f>
        <v>0</v>
      </c>
      <c r="BH112" s="146">
        <f>IF(U112="zníž. prenesená",N112,0)</f>
        <v>0</v>
      </c>
      <c r="BI112" s="146">
        <f>IF(U112="nulová",N112,0)</f>
        <v>0</v>
      </c>
      <c r="BJ112" s="18" t="s">
        <v>141</v>
      </c>
      <c r="BK112" s="147" t="e">
        <f>ROUND(L112*#REF!,3)</f>
        <v>#REF!</v>
      </c>
      <c r="BL112" s="18" t="s">
        <v>140</v>
      </c>
      <c r="BM112" s="18" t="s">
        <v>466</v>
      </c>
    </row>
    <row r="113" spans="2:65" s="1" customFormat="1" ht="18" customHeight="1">
      <c r="B113" s="240"/>
      <c r="C113" s="246">
        <v>2</v>
      </c>
      <c r="D113" s="236"/>
      <c r="E113" s="237" t="s">
        <v>1199</v>
      </c>
      <c r="F113" s="235" t="s">
        <v>1271</v>
      </c>
      <c r="G113" s="235"/>
      <c r="H113" s="235"/>
      <c r="I113" s="235"/>
      <c r="J113" s="235" t="s">
        <v>820</v>
      </c>
      <c r="K113" s="238">
        <v>52</v>
      </c>
      <c r="L113" s="398"/>
      <c r="M113" s="398"/>
      <c r="N113" s="400"/>
      <c r="O113" s="400"/>
      <c r="P113" s="400"/>
      <c r="Q113" s="400"/>
      <c r="R113" s="241"/>
      <c r="T113" s="143" t="s">
        <v>5</v>
      </c>
      <c r="U113" s="40" t="s">
        <v>40</v>
      </c>
      <c r="V113" s="144">
        <v>0.11118</v>
      </c>
      <c r="W113" s="144" t="e">
        <f>V113*#REF!</f>
        <v>#REF!</v>
      </c>
      <c r="X113" s="144">
        <v>5.11E-3</v>
      </c>
      <c r="Y113" s="144" t="e">
        <f>X113*#REF!</f>
        <v>#REF!</v>
      </c>
      <c r="Z113" s="144">
        <v>0</v>
      </c>
      <c r="AA113" s="145" t="e">
        <f>Z113*#REF!</f>
        <v>#REF!</v>
      </c>
      <c r="AD113" s="398">
        <v>1.792</v>
      </c>
      <c r="AE113" s="398"/>
      <c r="AF113" s="1">
        <v>1.1415999999999999</v>
      </c>
      <c r="AR113" s="18" t="s">
        <v>140</v>
      </c>
      <c r="AT113" s="18" t="s">
        <v>136</v>
      </c>
      <c r="AU113" s="18" t="s">
        <v>141</v>
      </c>
      <c r="AY113" s="18" t="s">
        <v>135</v>
      </c>
      <c r="BE113" s="146">
        <f>IF(U113="základná",N113,0)</f>
        <v>0</v>
      </c>
      <c r="BF113" s="146">
        <f>IF(U113="znížená",N113,0)</f>
        <v>0</v>
      </c>
      <c r="BG113" s="146">
        <f>IF(U113="zákl. prenesená",N113,0)</f>
        <v>0</v>
      </c>
      <c r="BH113" s="146">
        <f>IF(U113="zníž. prenesená",N113,0)</f>
        <v>0</v>
      </c>
      <c r="BI113" s="146">
        <f>IF(U113="nulová",N113,0)</f>
        <v>0</v>
      </c>
      <c r="BJ113" s="18" t="s">
        <v>141</v>
      </c>
      <c r="BK113" s="147" t="e">
        <f>ROUND(L113*#REF!,3)</f>
        <v>#REF!</v>
      </c>
      <c r="BL113" s="18" t="s">
        <v>140</v>
      </c>
      <c r="BM113" s="18" t="s">
        <v>469</v>
      </c>
    </row>
    <row r="114" spans="2:65" s="9" customFormat="1" ht="18" customHeight="1">
      <c r="B114" s="222"/>
      <c r="C114" s="247">
        <v>3</v>
      </c>
      <c r="D114" s="231"/>
      <c r="E114" s="237" t="s">
        <v>1200</v>
      </c>
      <c r="F114" s="235" t="s">
        <v>1272</v>
      </c>
      <c r="G114" s="235"/>
      <c r="H114" s="235"/>
      <c r="I114" s="235"/>
      <c r="J114" s="235" t="s">
        <v>820</v>
      </c>
      <c r="K114" s="238">
        <v>52</v>
      </c>
      <c r="L114" s="398"/>
      <c r="M114" s="398"/>
      <c r="N114" s="400"/>
      <c r="O114" s="400"/>
      <c r="P114" s="400"/>
      <c r="Q114" s="400"/>
      <c r="R114" s="223"/>
      <c r="T114" s="130"/>
      <c r="U114" s="127"/>
      <c r="V114" s="127"/>
      <c r="W114" s="131" t="e">
        <f>SUM(W115:W131)</f>
        <v>#REF!</v>
      </c>
      <c r="X114" s="127"/>
      <c r="Y114" s="131" t="e">
        <f>SUM(Y115:Y131)</f>
        <v>#REF!</v>
      </c>
      <c r="Z114" s="127"/>
      <c r="AA114" s="132" t="e">
        <f>SUM(AA115:AA131)</f>
        <v>#REF!</v>
      </c>
      <c r="AD114" s="397">
        <v>0.309</v>
      </c>
      <c r="AE114" s="397"/>
      <c r="AF114" s="1">
        <v>1.1415999999999999</v>
      </c>
      <c r="AR114" s="133" t="s">
        <v>80</v>
      </c>
      <c r="AT114" s="134" t="s">
        <v>72</v>
      </c>
      <c r="AU114" s="134" t="s">
        <v>80</v>
      </c>
      <c r="AY114" s="133" t="s">
        <v>135</v>
      </c>
      <c r="BK114" s="135" t="e">
        <f>SUM(BK115:BK131)</f>
        <v>#REF!</v>
      </c>
    </row>
    <row r="115" spans="2:65" s="1" customFormat="1" ht="18" customHeight="1">
      <c r="B115" s="240"/>
      <c r="C115" s="246">
        <v>4</v>
      </c>
      <c r="D115" s="236"/>
      <c r="E115" s="237" t="s">
        <v>818</v>
      </c>
      <c r="F115" s="235" t="s">
        <v>819</v>
      </c>
      <c r="G115" s="235"/>
      <c r="H115" s="235"/>
      <c r="I115" s="235"/>
      <c r="J115" s="235" t="s">
        <v>820</v>
      </c>
      <c r="K115" s="238">
        <v>1</v>
      </c>
      <c r="L115" s="398"/>
      <c r="M115" s="398"/>
      <c r="N115" s="400"/>
      <c r="O115" s="400"/>
      <c r="P115" s="400"/>
      <c r="Q115" s="400"/>
      <c r="R115" s="241"/>
      <c r="T115" s="143" t="s">
        <v>5</v>
      </c>
      <c r="U115" s="40" t="s">
        <v>40</v>
      </c>
      <c r="V115" s="144">
        <v>0.03</v>
      </c>
      <c r="W115" s="144" t="e">
        <f>V115*#REF!</f>
        <v>#REF!</v>
      </c>
      <c r="X115" s="144">
        <v>0</v>
      </c>
      <c r="Y115" s="144" t="e">
        <f>X115*#REF!</f>
        <v>#REF!</v>
      </c>
      <c r="Z115" s="144">
        <v>1.2E-2</v>
      </c>
      <c r="AA115" s="145" t="e">
        <f>Z115*#REF!</f>
        <v>#REF!</v>
      </c>
      <c r="AD115" s="398">
        <v>2.1909999999999998</v>
      </c>
      <c r="AE115" s="398"/>
      <c r="AF115" s="1">
        <v>1.1415999999999999</v>
      </c>
      <c r="AR115" s="18" t="s">
        <v>140</v>
      </c>
      <c r="AT115" s="18" t="s">
        <v>136</v>
      </c>
      <c r="AU115" s="18" t="s">
        <v>141</v>
      </c>
      <c r="AY115" s="18" t="s">
        <v>135</v>
      </c>
      <c r="BE115" s="146">
        <f t="shared" ref="BE115:BE131" si="0">IF(U115="základná",N115,0)</f>
        <v>0</v>
      </c>
      <c r="BF115" s="146">
        <f t="shared" ref="BF115:BF131" si="1">IF(U115="znížená",N115,0)</f>
        <v>0</v>
      </c>
      <c r="BG115" s="146">
        <f t="shared" ref="BG115:BG131" si="2">IF(U115="zákl. prenesená",N115,0)</f>
        <v>0</v>
      </c>
      <c r="BH115" s="146">
        <f t="shared" ref="BH115:BH131" si="3">IF(U115="zníž. prenesená",N115,0)</f>
        <v>0</v>
      </c>
      <c r="BI115" s="146">
        <f t="shared" ref="BI115:BI131" si="4">IF(U115="nulová",N115,0)</f>
        <v>0</v>
      </c>
      <c r="BJ115" s="18" t="s">
        <v>141</v>
      </c>
      <c r="BK115" s="147" t="e">
        <f>ROUND(L115*#REF!,3)</f>
        <v>#REF!</v>
      </c>
      <c r="BL115" s="18" t="s">
        <v>140</v>
      </c>
      <c r="BM115" s="18" t="s">
        <v>472</v>
      </c>
    </row>
    <row r="116" spans="2:65" s="1" customFormat="1" ht="18" customHeight="1">
      <c r="B116" s="240"/>
      <c r="C116" s="246">
        <v>5</v>
      </c>
      <c r="D116" s="236"/>
      <c r="E116" s="237" t="s">
        <v>1201</v>
      </c>
      <c r="F116" s="235" t="s">
        <v>1273</v>
      </c>
      <c r="G116" s="235"/>
      <c r="H116" s="235"/>
      <c r="I116" s="235"/>
      <c r="J116" s="235" t="s">
        <v>820</v>
      </c>
      <c r="K116" s="238">
        <v>1</v>
      </c>
      <c r="L116" s="398"/>
      <c r="M116" s="398"/>
      <c r="N116" s="400"/>
      <c r="O116" s="400"/>
      <c r="P116" s="400"/>
      <c r="Q116" s="400"/>
      <c r="R116" s="241"/>
      <c r="T116" s="143" t="s">
        <v>5</v>
      </c>
      <c r="U116" s="40" t="s">
        <v>40</v>
      </c>
      <c r="V116" s="144">
        <v>6.0999999999999999E-2</v>
      </c>
      <c r="W116" s="144" t="e">
        <f>V116*#REF!</f>
        <v>#REF!</v>
      </c>
      <c r="X116" s="144">
        <v>0</v>
      </c>
      <c r="Y116" s="144" t="e">
        <f>X116*#REF!</f>
        <v>#REF!</v>
      </c>
      <c r="Z116" s="144">
        <v>1.6E-2</v>
      </c>
      <c r="AA116" s="145" t="e">
        <f>Z116*#REF!</f>
        <v>#REF!</v>
      </c>
      <c r="AD116" s="398">
        <v>1.5269999999999999</v>
      </c>
      <c r="AE116" s="398"/>
      <c r="AF116" s="1">
        <v>1.1415999999999999</v>
      </c>
      <c r="AR116" s="18" t="s">
        <v>140</v>
      </c>
      <c r="AT116" s="18" t="s">
        <v>136</v>
      </c>
      <c r="AU116" s="18" t="s">
        <v>141</v>
      </c>
      <c r="AY116" s="18" t="s">
        <v>135</v>
      </c>
      <c r="BE116" s="146">
        <f t="shared" si="0"/>
        <v>0</v>
      </c>
      <c r="BF116" s="146">
        <f t="shared" si="1"/>
        <v>0</v>
      </c>
      <c r="BG116" s="146">
        <f t="shared" si="2"/>
        <v>0</v>
      </c>
      <c r="BH116" s="146">
        <f t="shared" si="3"/>
        <v>0</v>
      </c>
      <c r="BI116" s="146">
        <f t="shared" si="4"/>
        <v>0</v>
      </c>
      <c r="BJ116" s="18" t="s">
        <v>141</v>
      </c>
      <c r="BK116" s="147" t="e">
        <f>ROUND(L116*#REF!,3)</f>
        <v>#REF!</v>
      </c>
      <c r="BL116" s="18" t="s">
        <v>140</v>
      </c>
      <c r="BM116" s="18" t="s">
        <v>475</v>
      </c>
    </row>
    <row r="117" spans="2:65" s="1" customFormat="1" ht="18" customHeight="1">
      <c r="B117" s="240"/>
      <c r="C117" s="246">
        <v>6</v>
      </c>
      <c r="D117" s="236"/>
      <c r="E117" s="237" t="s">
        <v>1202</v>
      </c>
      <c r="F117" s="235" t="s">
        <v>1274</v>
      </c>
      <c r="G117" s="235"/>
      <c r="H117" s="235"/>
      <c r="I117" s="235"/>
      <c r="J117" s="235" t="s">
        <v>820</v>
      </c>
      <c r="K117" s="238">
        <v>5</v>
      </c>
      <c r="L117" s="398"/>
      <c r="M117" s="398"/>
      <c r="N117" s="400"/>
      <c r="O117" s="400"/>
      <c r="P117" s="400"/>
      <c r="Q117" s="400"/>
      <c r="R117" s="241"/>
      <c r="T117" s="143" t="s">
        <v>5</v>
      </c>
      <c r="U117" s="40" t="s">
        <v>40</v>
      </c>
      <c r="V117" s="144">
        <v>4.9000000000000002E-2</v>
      </c>
      <c r="W117" s="144" t="e">
        <f>V117*#REF!</f>
        <v>#REF!</v>
      </c>
      <c r="X117" s="144">
        <v>0</v>
      </c>
      <c r="Y117" s="144" t="e">
        <f>X117*#REF!</f>
        <v>#REF!</v>
      </c>
      <c r="Z117" s="144">
        <v>2.4E-2</v>
      </c>
      <c r="AA117" s="145" t="e">
        <f>Z117*#REF!</f>
        <v>#REF!</v>
      </c>
      <c r="AD117" s="398">
        <v>3.6850000000000001</v>
      </c>
      <c r="AE117" s="398"/>
      <c r="AF117" s="1">
        <v>1.1415999999999999</v>
      </c>
      <c r="AR117" s="18" t="s">
        <v>140</v>
      </c>
      <c r="AT117" s="18" t="s">
        <v>136</v>
      </c>
      <c r="AU117" s="18" t="s">
        <v>141</v>
      </c>
      <c r="AY117" s="18" t="s">
        <v>135</v>
      </c>
      <c r="BE117" s="146">
        <f t="shared" si="0"/>
        <v>0</v>
      </c>
      <c r="BF117" s="146">
        <f t="shared" si="1"/>
        <v>0</v>
      </c>
      <c r="BG117" s="146">
        <f t="shared" si="2"/>
        <v>0</v>
      </c>
      <c r="BH117" s="146">
        <f t="shared" si="3"/>
        <v>0</v>
      </c>
      <c r="BI117" s="146">
        <f t="shared" si="4"/>
        <v>0</v>
      </c>
      <c r="BJ117" s="18" t="s">
        <v>141</v>
      </c>
      <c r="BK117" s="147" t="e">
        <f>ROUND(L117*#REF!,3)</f>
        <v>#REF!</v>
      </c>
      <c r="BL117" s="18" t="s">
        <v>140</v>
      </c>
      <c r="BM117" s="18" t="s">
        <v>478</v>
      </c>
    </row>
    <row r="118" spans="2:65" s="1" customFormat="1" ht="18" customHeight="1">
      <c r="B118" s="240"/>
      <c r="C118" s="246">
        <v>7</v>
      </c>
      <c r="D118" s="236"/>
      <c r="E118" s="237" t="s">
        <v>1203</v>
      </c>
      <c r="F118" s="235" t="s">
        <v>1275</v>
      </c>
      <c r="G118" s="235"/>
      <c r="H118" s="235"/>
      <c r="I118" s="235"/>
      <c r="J118" s="235" t="s">
        <v>820</v>
      </c>
      <c r="K118" s="238">
        <v>5</v>
      </c>
      <c r="L118" s="398"/>
      <c r="M118" s="398"/>
      <c r="N118" s="400"/>
      <c r="O118" s="400"/>
      <c r="P118" s="400"/>
      <c r="Q118" s="400"/>
      <c r="R118" s="241"/>
      <c r="T118" s="143" t="s">
        <v>5</v>
      </c>
      <c r="U118" s="40" t="s">
        <v>40</v>
      </c>
      <c r="V118" s="144">
        <v>8.8999999999999996E-2</v>
      </c>
      <c r="W118" s="144" t="e">
        <f>V118*#REF!</f>
        <v>#REF!</v>
      </c>
      <c r="X118" s="144">
        <v>0</v>
      </c>
      <c r="Y118" s="144" t="e">
        <f>X118*#REF!</f>
        <v>#REF!</v>
      </c>
      <c r="Z118" s="144">
        <v>2.7E-2</v>
      </c>
      <c r="AA118" s="145" t="e">
        <f>Z118*#REF!</f>
        <v>#REF!</v>
      </c>
      <c r="AD118" s="398">
        <v>0.66100000000000003</v>
      </c>
      <c r="AE118" s="398"/>
      <c r="AF118" s="1">
        <v>1.1415999999999999</v>
      </c>
      <c r="AR118" s="18" t="s">
        <v>140</v>
      </c>
      <c r="AT118" s="18" t="s">
        <v>136</v>
      </c>
      <c r="AU118" s="18" t="s">
        <v>141</v>
      </c>
      <c r="AY118" s="18" t="s">
        <v>135</v>
      </c>
      <c r="BE118" s="146">
        <f t="shared" si="0"/>
        <v>0</v>
      </c>
      <c r="BF118" s="146">
        <f t="shared" si="1"/>
        <v>0</v>
      </c>
      <c r="BG118" s="146">
        <f t="shared" si="2"/>
        <v>0</v>
      </c>
      <c r="BH118" s="146">
        <f t="shared" si="3"/>
        <v>0</v>
      </c>
      <c r="BI118" s="146">
        <f t="shared" si="4"/>
        <v>0</v>
      </c>
      <c r="BJ118" s="18" t="s">
        <v>141</v>
      </c>
      <c r="BK118" s="147" t="e">
        <f>ROUND(L118*#REF!,3)</f>
        <v>#REF!</v>
      </c>
      <c r="BL118" s="18" t="s">
        <v>140</v>
      </c>
      <c r="BM118" s="18" t="s">
        <v>481</v>
      </c>
    </row>
    <row r="119" spans="2:65" s="1" customFormat="1" ht="18" customHeight="1">
      <c r="B119" s="240"/>
      <c r="C119" s="246">
        <v>8</v>
      </c>
      <c r="D119" s="236"/>
      <c r="E119" s="237" t="s">
        <v>1204</v>
      </c>
      <c r="F119" s="235" t="s">
        <v>1276</v>
      </c>
      <c r="G119" s="235"/>
      <c r="H119" s="235"/>
      <c r="I119" s="235"/>
      <c r="J119" s="235" t="s">
        <v>820</v>
      </c>
      <c r="K119" s="238">
        <v>32</v>
      </c>
      <c r="L119" s="398"/>
      <c r="M119" s="398"/>
      <c r="N119" s="400"/>
      <c r="O119" s="400"/>
      <c r="P119" s="400"/>
      <c r="Q119" s="400"/>
      <c r="R119" s="241"/>
      <c r="T119" s="143" t="s">
        <v>5</v>
      </c>
      <c r="U119" s="40" t="s">
        <v>40</v>
      </c>
      <c r="V119" s="144">
        <v>0.93300000000000005</v>
      </c>
      <c r="W119" s="144" t="e">
        <f>V119*#REF!</f>
        <v>#REF!</v>
      </c>
      <c r="X119" s="144">
        <v>0</v>
      </c>
      <c r="Y119" s="144" t="e">
        <f>X119*#REF!</f>
        <v>#REF!</v>
      </c>
      <c r="Z119" s="144">
        <v>7.4999999999999997E-2</v>
      </c>
      <c r="AA119" s="145" t="e">
        <f>Z119*#REF!</f>
        <v>#REF!</v>
      </c>
      <c r="AD119" s="398">
        <v>9.1620000000000008</v>
      </c>
      <c r="AE119" s="398"/>
      <c r="AF119" s="1">
        <v>1.1415999999999999</v>
      </c>
      <c r="AR119" s="18" t="s">
        <v>140</v>
      </c>
      <c r="AT119" s="18" t="s">
        <v>136</v>
      </c>
      <c r="AU119" s="18" t="s">
        <v>141</v>
      </c>
      <c r="AY119" s="18" t="s">
        <v>135</v>
      </c>
      <c r="BE119" s="146">
        <f t="shared" si="0"/>
        <v>0</v>
      </c>
      <c r="BF119" s="146">
        <f t="shared" si="1"/>
        <v>0</v>
      </c>
      <c r="BG119" s="146">
        <f t="shared" si="2"/>
        <v>0</v>
      </c>
      <c r="BH119" s="146">
        <f t="shared" si="3"/>
        <v>0</v>
      </c>
      <c r="BI119" s="146">
        <f t="shared" si="4"/>
        <v>0</v>
      </c>
      <c r="BJ119" s="18" t="s">
        <v>141</v>
      </c>
      <c r="BK119" s="147" t="e">
        <f>ROUND(L119*#REF!,3)</f>
        <v>#REF!</v>
      </c>
      <c r="BL119" s="18" t="s">
        <v>140</v>
      </c>
      <c r="BM119" s="18" t="s">
        <v>484</v>
      </c>
    </row>
    <row r="120" spans="2:65" s="1" customFormat="1" ht="18" customHeight="1">
      <c r="B120" s="240"/>
      <c r="C120" s="246">
        <v>9</v>
      </c>
      <c r="D120" s="236"/>
      <c r="E120" s="237" t="s">
        <v>1205</v>
      </c>
      <c r="F120" s="235" t="s">
        <v>1277</v>
      </c>
      <c r="G120" s="235"/>
      <c r="H120" s="235"/>
      <c r="I120" s="235"/>
      <c r="J120" s="235" t="s">
        <v>820</v>
      </c>
      <c r="K120" s="238">
        <v>32</v>
      </c>
      <c r="L120" s="398"/>
      <c r="M120" s="398"/>
      <c r="N120" s="400"/>
      <c r="O120" s="400"/>
      <c r="P120" s="400"/>
      <c r="Q120" s="400"/>
      <c r="R120" s="241"/>
      <c r="T120" s="143" t="s">
        <v>5</v>
      </c>
      <c r="U120" s="40" t="s">
        <v>40</v>
      </c>
      <c r="V120" s="144">
        <v>0.56000000000000005</v>
      </c>
      <c r="W120" s="144" t="e">
        <f>V120*#REF!</f>
        <v>#REF!</v>
      </c>
      <c r="X120" s="144">
        <v>0</v>
      </c>
      <c r="Y120" s="144" t="e">
        <f>X120*#REF!</f>
        <v>#REF!</v>
      </c>
      <c r="Z120" s="144">
        <v>6.2E-2</v>
      </c>
      <c r="AA120" s="145" t="e">
        <f>Z120*#REF!</f>
        <v>#REF!</v>
      </c>
      <c r="AD120" s="398">
        <v>4.282</v>
      </c>
      <c r="AE120" s="398"/>
      <c r="AF120" s="1">
        <v>1.1415999999999999</v>
      </c>
      <c r="AR120" s="18" t="s">
        <v>140</v>
      </c>
      <c r="AT120" s="18" t="s">
        <v>136</v>
      </c>
      <c r="AU120" s="18" t="s">
        <v>141</v>
      </c>
      <c r="AY120" s="18" t="s">
        <v>135</v>
      </c>
      <c r="BE120" s="146">
        <f t="shared" si="0"/>
        <v>0</v>
      </c>
      <c r="BF120" s="146">
        <f t="shared" si="1"/>
        <v>0</v>
      </c>
      <c r="BG120" s="146">
        <f t="shared" si="2"/>
        <v>0</v>
      </c>
      <c r="BH120" s="146">
        <f t="shared" si="3"/>
        <v>0</v>
      </c>
      <c r="BI120" s="146">
        <f t="shared" si="4"/>
        <v>0</v>
      </c>
      <c r="BJ120" s="18" t="s">
        <v>141</v>
      </c>
      <c r="BK120" s="147" t="e">
        <f>ROUND(L120*#REF!,3)</f>
        <v>#REF!</v>
      </c>
      <c r="BL120" s="18" t="s">
        <v>140</v>
      </c>
      <c r="BM120" s="18" t="s">
        <v>487</v>
      </c>
    </row>
    <row r="121" spans="2:65" s="1" customFormat="1" ht="18" customHeight="1">
      <c r="B121" s="240"/>
      <c r="C121" s="246">
        <v>10</v>
      </c>
      <c r="D121" s="236"/>
      <c r="E121" s="237" t="s">
        <v>1206</v>
      </c>
      <c r="F121" s="235" t="s">
        <v>1278</v>
      </c>
      <c r="G121" s="235"/>
      <c r="H121" s="235"/>
      <c r="I121" s="235"/>
      <c r="J121" s="235" t="s">
        <v>815</v>
      </c>
      <c r="K121" s="238">
        <v>190</v>
      </c>
      <c r="L121" s="398"/>
      <c r="M121" s="398"/>
      <c r="N121" s="400"/>
      <c r="O121" s="400"/>
      <c r="P121" s="400"/>
      <c r="Q121" s="400"/>
      <c r="R121" s="241"/>
      <c r="T121" s="143" t="s">
        <v>5</v>
      </c>
      <c r="U121" s="40" t="s">
        <v>40</v>
      </c>
      <c r="V121" s="144">
        <v>0.46400000000000002</v>
      </c>
      <c r="W121" s="144" t="e">
        <f>V121*#REF!</f>
        <v>#REF!</v>
      </c>
      <c r="X121" s="144">
        <v>0</v>
      </c>
      <c r="Y121" s="144" t="e">
        <f>X121*#REF!</f>
        <v>#REF!</v>
      </c>
      <c r="Z121" s="144">
        <v>5.3999999999999999E-2</v>
      </c>
      <c r="AA121" s="145" t="e">
        <f>Z121*#REF!</f>
        <v>#REF!</v>
      </c>
      <c r="AD121" s="398">
        <v>4.282</v>
      </c>
      <c r="AE121" s="398"/>
      <c r="AF121" s="1">
        <v>1.1415999999999999</v>
      </c>
      <c r="AR121" s="18" t="s">
        <v>140</v>
      </c>
      <c r="AT121" s="18" t="s">
        <v>136</v>
      </c>
      <c r="AU121" s="18" t="s">
        <v>141</v>
      </c>
      <c r="AY121" s="18" t="s">
        <v>135</v>
      </c>
      <c r="BE121" s="146">
        <f t="shared" si="0"/>
        <v>0</v>
      </c>
      <c r="BF121" s="146">
        <f t="shared" si="1"/>
        <v>0</v>
      </c>
      <c r="BG121" s="146">
        <f t="shared" si="2"/>
        <v>0</v>
      </c>
      <c r="BH121" s="146">
        <f t="shared" si="3"/>
        <v>0</v>
      </c>
      <c r="BI121" s="146">
        <f t="shared" si="4"/>
        <v>0</v>
      </c>
      <c r="BJ121" s="18" t="s">
        <v>141</v>
      </c>
      <c r="BK121" s="147" t="e">
        <f>ROUND(L121*#REF!,3)</f>
        <v>#REF!</v>
      </c>
      <c r="BL121" s="18" t="s">
        <v>140</v>
      </c>
      <c r="BM121" s="18" t="s">
        <v>490</v>
      </c>
    </row>
    <row r="122" spans="2:65" s="1" customFormat="1" ht="18" customHeight="1">
      <c r="B122" s="240"/>
      <c r="C122" s="246">
        <v>11</v>
      </c>
      <c r="D122" s="236"/>
      <c r="E122" s="237" t="s">
        <v>1207</v>
      </c>
      <c r="F122" s="235" t="s">
        <v>1279</v>
      </c>
      <c r="G122" s="235"/>
      <c r="H122" s="235"/>
      <c r="I122" s="235"/>
      <c r="J122" s="235" t="s">
        <v>815</v>
      </c>
      <c r="K122" s="238">
        <v>130</v>
      </c>
      <c r="L122" s="398"/>
      <c r="M122" s="398"/>
      <c r="N122" s="400"/>
      <c r="O122" s="400"/>
      <c r="P122" s="400"/>
      <c r="Q122" s="400"/>
      <c r="R122" s="241"/>
      <c r="T122" s="143" t="s">
        <v>5</v>
      </c>
      <c r="U122" s="40" t="s">
        <v>40</v>
      </c>
      <c r="V122" s="144">
        <v>1.2</v>
      </c>
      <c r="W122" s="144" t="e">
        <f>V122*#REF!</f>
        <v>#REF!</v>
      </c>
      <c r="X122" s="144">
        <v>0</v>
      </c>
      <c r="Y122" s="144" t="e">
        <f>X122*#REF!</f>
        <v>#REF!</v>
      </c>
      <c r="Z122" s="144">
        <v>8.7999999999999995E-2</v>
      </c>
      <c r="AA122" s="145" t="e">
        <f>Z122*#REF!</f>
        <v>#REF!</v>
      </c>
      <c r="AD122" s="398">
        <v>0.73</v>
      </c>
      <c r="AE122" s="398"/>
      <c r="AF122" s="1">
        <v>1.1415999999999999</v>
      </c>
      <c r="AR122" s="18" t="s">
        <v>140</v>
      </c>
      <c r="AT122" s="18" t="s">
        <v>136</v>
      </c>
      <c r="AU122" s="18" t="s">
        <v>141</v>
      </c>
      <c r="AY122" s="18" t="s">
        <v>135</v>
      </c>
      <c r="BE122" s="146">
        <f t="shared" si="0"/>
        <v>0</v>
      </c>
      <c r="BF122" s="146">
        <f t="shared" si="1"/>
        <v>0</v>
      </c>
      <c r="BG122" s="146">
        <f t="shared" si="2"/>
        <v>0</v>
      </c>
      <c r="BH122" s="146">
        <f t="shared" si="3"/>
        <v>0</v>
      </c>
      <c r="BI122" s="146">
        <f t="shared" si="4"/>
        <v>0</v>
      </c>
      <c r="BJ122" s="18" t="s">
        <v>141</v>
      </c>
      <c r="BK122" s="147" t="e">
        <f>ROUND(L122*#REF!,3)</f>
        <v>#REF!</v>
      </c>
      <c r="BL122" s="18" t="s">
        <v>140</v>
      </c>
      <c r="BM122" s="18" t="s">
        <v>493</v>
      </c>
    </row>
    <row r="123" spans="2:65" s="1" customFormat="1" ht="18" customHeight="1">
      <c r="B123" s="240"/>
      <c r="C123" s="246">
        <v>12</v>
      </c>
      <c r="D123" s="236"/>
      <c r="E123" s="237" t="s">
        <v>1208</v>
      </c>
      <c r="F123" s="235" t="s">
        <v>1280</v>
      </c>
      <c r="G123" s="235"/>
      <c r="H123" s="235"/>
      <c r="I123" s="235"/>
      <c r="J123" s="235" t="s">
        <v>815</v>
      </c>
      <c r="K123" s="238">
        <v>40</v>
      </c>
      <c r="L123" s="398"/>
      <c r="M123" s="398"/>
      <c r="N123" s="400"/>
      <c r="O123" s="400"/>
      <c r="P123" s="400"/>
      <c r="Q123" s="400"/>
      <c r="R123" s="241"/>
      <c r="T123" s="143" t="s">
        <v>5</v>
      </c>
      <c r="U123" s="40" t="s">
        <v>40</v>
      </c>
      <c r="V123" s="144">
        <v>0.8</v>
      </c>
      <c r="W123" s="144" t="e">
        <f>V123*#REF!</f>
        <v>#REF!</v>
      </c>
      <c r="X123" s="144">
        <v>0</v>
      </c>
      <c r="Y123" s="144" t="e">
        <f>X123*#REF!</f>
        <v>#REF!</v>
      </c>
      <c r="Z123" s="144">
        <v>6.7000000000000004E-2</v>
      </c>
      <c r="AA123" s="145" t="e">
        <f>Z123*#REF!</f>
        <v>#REF!</v>
      </c>
      <c r="AD123" s="398">
        <v>1.3109999999999999</v>
      </c>
      <c r="AE123" s="398"/>
      <c r="AF123" s="1">
        <v>1.1415999999999999</v>
      </c>
      <c r="AR123" s="18" t="s">
        <v>140</v>
      </c>
      <c r="AT123" s="18" t="s">
        <v>136</v>
      </c>
      <c r="AU123" s="18" t="s">
        <v>141</v>
      </c>
      <c r="AY123" s="18" t="s">
        <v>135</v>
      </c>
      <c r="BE123" s="146">
        <f t="shared" si="0"/>
        <v>0</v>
      </c>
      <c r="BF123" s="146">
        <f t="shared" si="1"/>
        <v>0</v>
      </c>
      <c r="BG123" s="146">
        <f t="shared" si="2"/>
        <v>0</v>
      </c>
      <c r="BH123" s="146">
        <f t="shared" si="3"/>
        <v>0</v>
      </c>
      <c r="BI123" s="146">
        <f t="shared" si="4"/>
        <v>0</v>
      </c>
      <c r="BJ123" s="18" t="s">
        <v>141</v>
      </c>
      <c r="BK123" s="147" t="e">
        <f>ROUND(L123*#REF!,3)</f>
        <v>#REF!</v>
      </c>
      <c r="BL123" s="18" t="s">
        <v>140</v>
      </c>
      <c r="BM123" s="18" t="s">
        <v>496</v>
      </c>
    </row>
    <row r="124" spans="2:65" s="1" customFormat="1" ht="18" customHeight="1">
      <c r="B124" s="240"/>
      <c r="C124" s="246">
        <v>13</v>
      </c>
      <c r="D124" s="236"/>
      <c r="E124" s="237" t="s">
        <v>1209</v>
      </c>
      <c r="F124" s="235" t="s">
        <v>1281</v>
      </c>
      <c r="G124" s="235"/>
      <c r="H124" s="235"/>
      <c r="I124" s="235"/>
      <c r="J124" s="235" t="s">
        <v>820</v>
      </c>
      <c r="K124" s="238">
        <v>900</v>
      </c>
      <c r="L124" s="398"/>
      <c r="M124" s="398"/>
      <c r="N124" s="400"/>
      <c r="O124" s="400"/>
      <c r="P124" s="400"/>
      <c r="Q124" s="400"/>
      <c r="R124" s="241"/>
      <c r="T124" s="143" t="s">
        <v>5</v>
      </c>
      <c r="U124" s="40" t="s">
        <v>40</v>
      </c>
      <c r="V124" s="144">
        <v>0.11</v>
      </c>
      <c r="W124" s="144" t="e">
        <f>V124*#REF!</f>
        <v>#REF!</v>
      </c>
      <c r="X124" s="144">
        <v>0</v>
      </c>
      <c r="Y124" s="144" t="e">
        <f>X124*#REF!</f>
        <v>#REF!</v>
      </c>
      <c r="Z124" s="144">
        <v>0.06</v>
      </c>
      <c r="AA124" s="145" t="e">
        <f>Z124*#REF!</f>
        <v>#REF!</v>
      </c>
      <c r="AD124" s="398">
        <v>0.51500000000000001</v>
      </c>
      <c r="AE124" s="398"/>
      <c r="AF124" s="1">
        <v>1.1415999999999999</v>
      </c>
      <c r="AR124" s="18" t="s">
        <v>140</v>
      </c>
      <c r="AT124" s="18" t="s">
        <v>136</v>
      </c>
      <c r="AU124" s="18" t="s">
        <v>141</v>
      </c>
      <c r="AY124" s="18" t="s">
        <v>135</v>
      </c>
      <c r="BE124" s="146">
        <f t="shared" si="0"/>
        <v>0</v>
      </c>
      <c r="BF124" s="146">
        <f t="shared" si="1"/>
        <v>0</v>
      </c>
      <c r="BG124" s="146">
        <f t="shared" si="2"/>
        <v>0</v>
      </c>
      <c r="BH124" s="146">
        <f t="shared" si="3"/>
        <v>0</v>
      </c>
      <c r="BI124" s="146">
        <f t="shared" si="4"/>
        <v>0</v>
      </c>
      <c r="BJ124" s="18" t="s">
        <v>141</v>
      </c>
      <c r="BK124" s="147" t="e">
        <f>ROUND(L124*#REF!,3)</f>
        <v>#REF!</v>
      </c>
      <c r="BL124" s="18" t="s">
        <v>140</v>
      </c>
      <c r="BM124" s="18" t="s">
        <v>499</v>
      </c>
    </row>
    <row r="125" spans="2:65" s="1" customFormat="1" ht="18" customHeight="1">
      <c r="B125" s="240"/>
      <c r="C125" s="246">
        <v>14</v>
      </c>
      <c r="D125" s="236"/>
      <c r="E125" s="237" t="s">
        <v>1210</v>
      </c>
      <c r="F125" s="235" t="s">
        <v>1282</v>
      </c>
      <c r="G125" s="235"/>
      <c r="H125" s="235"/>
      <c r="I125" s="235"/>
      <c r="J125" s="235" t="s">
        <v>820</v>
      </c>
      <c r="K125" s="238">
        <v>300</v>
      </c>
      <c r="L125" s="398"/>
      <c r="M125" s="398"/>
      <c r="N125" s="400"/>
      <c r="O125" s="400"/>
      <c r="P125" s="400"/>
      <c r="Q125" s="400"/>
      <c r="R125" s="241"/>
      <c r="T125" s="143" t="s">
        <v>5</v>
      </c>
      <c r="U125" s="40" t="s">
        <v>40</v>
      </c>
      <c r="V125" s="144">
        <v>1.2</v>
      </c>
      <c r="W125" s="144" t="e">
        <f>V125*#REF!</f>
        <v>#REF!</v>
      </c>
      <c r="X125" s="144">
        <v>0</v>
      </c>
      <c r="Y125" s="144" t="e">
        <f>X125*#REF!</f>
        <v>#REF!</v>
      </c>
      <c r="Z125" s="144">
        <v>6.3E-2</v>
      </c>
      <c r="AA125" s="145" t="e">
        <f>Z125*#REF!</f>
        <v>#REF!</v>
      </c>
      <c r="AD125" s="398">
        <v>0.498</v>
      </c>
      <c r="AE125" s="398"/>
      <c r="AF125" s="1">
        <v>1.1415999999999999</v>
      </c>
      <c r="AR125" s="18" t="s">
        <v>140</v>
      </c>
      <c r="AT125" s="18" t="s">
        <v>136</v>
      </c>
      <c r="AU125" s="18" t="s">
        <v>141</v>
      </c>
      <c r="AY125" s="18" t="s">
        <v>135</v>
      </c>
      <c r="BE125" s="146">
        <f t="shared" si="0"/>
        <v>0</v>
      </c>
      <c r="BF125" s="146">
        <f t="shared" si="1"/>
        <v>0</v>
      </c>
      <c r="BG125" s="146">
        <f t="shared" si="2"/>
        <v>0</v>
      </c>
      <c r="BH125" s="146">
        <f t="shared" si="3"/>
        <v>0</v>
      </c>
      <c r="BI125" s="146">
        <f t="shared" si="4"/>
        <v>0</v>
      </c>
      <c r="BJ125" s="18" t="s">
        <v>141</v>
      </c>
      <c r="BK125" s="147" t="e">
        <f>ROUND(L125*#REF!,3)</f>
        <v>#REF!</v>
      </c>
      <c r="BL125" s="18" t="s">
        <v>140</v>
      </c>
      <c r="BM125" s="18" t="s">
        <v>502</v>
      </c>
    </row>
    <row r="126" spans="2:65" s="1" customFormat="1" ht="18" customHeight="1">
      <c r="B126" s="240"/>
      <c r="C126" s="246">
        <v>15</v>
      </c>
      <c r="D126" s="236"/>
      <c r="E126" s="237" t="s">
        <v>1211</v>
      </c>
      <c r="F126" s="235" t="s">
        <v>1283</v>
      </c>
      <c r="G126" s="235"/>
      <c r="H126" s="235"/>
      <c r="I126" s="235"/>
      <c r="J126" s="235" t="s">
        <v>820</v>
      </c>
      <c r="K126" s="238">
        <v>23</v>
      </c>
      <c r="L126" s="398"/>
      <c r="M126" s="398"/>
      <c r="N126" s="400"/>
      <c r="O126" s="400"/>
      <c r="P126" s="400"/>
      <c r="Q126" s="400"/>
      <c r="R126" s="241"/>
      <c r="T126" s="143" t="s">
        <v>5</v>
      </c>
      <c r="U126" s="40" t="s">
        <v>40</v>
      </c>
      <c r="V126" s="144">
        <v>0.61799999999999999</v>
      </c>
      <c r="W126" s="144" t="e">
        <f>V126*#REF!</f>
        <v>#REF!</v>
      </c>
      <c r="X126" s="144">
        <v>0</v>
      </c>
      <c r="Y126" s="144" t="e">
        <f>X126*#REF!</f>
        <v>#REF!</v>
      </c>
      <c r="Z126" s="144">
        <v>0</v>
      </c>
      <c r="AA126" s="145" t="e">
        <f>Z126*#REF!</f>
        <v>#REF!</v>
      </c>
      <c r="AD126" s="398">
        <v>1.278</v>
      </c>
      <c r="AE126" s="398"/>
      <c r="AF126" s="1">
        <v>1.1415999999999999</v>
      </c>
      <c r="AR126" s="18" t="s">
        <v>140</v>
      </c>
      <c r="AT126" s="18" t="s">
        <v>136</v>
      </c>
      <c r="AU126" s="18" t="s">
        <v>141</v>
      </c>
      <c r="AY126" s="18" t="s">
        <v>135</v>
      </c>
      <c r="BE126" s="146">
        <f t="shared" si="0"/>
        <v>0</v>
      </c>
      <c r="BF126" s="146">
        <f t="shared" si="1"/>
        <v>0</v>
      </c>
      <c r="BG126" s="146">
        <f t="shared" si="2"/>
        <v>0</v>
      </c>
      <c r="BH126" s="146">
        <f t="shared" si="3"/>
        <v>0</v>
      </c>
      <c r="BI126" s="146">
        <f t="shared" si="4"/>
        <v>0</v>
      </c>
      <c r="BJ126" s="18" t="s">
        <v>141</v>
      </c>
      <c r="BK126" s="147" t="e">
        <f>ROUND(L126*#REF!,3)</f>
        <v>#REF!</v>
      </c>
      <c r="BL126" s="18" t="s">
        <v>140</v>
      </c>
      <c r="BM126" s="18" t="s">
        <v>503</v>
      </c>
    </row>
    <row r="127" spans="2:65" s="1" customFormat="1" ht="18" customHeight="1">
      <c r="B127" s="240"/>
      <c r="C127" s="246">
        <v>16</v>
      </c>
      <c r="D127" s="236"/>
      <c r="E127" s="237" t="s">
        <v>1212</v>
      </c>
      <c r="F127" s="235" t="s">
        <v>1284</v>
      </c>
      <c r="G127" s="235"/>
      <c r="H127" s="235"/>
      <c r="I127" s="235"/>
      <c r="J127" s="235" t="s">
        <v>820</v>
      </c>
      <c r="K127" s="238">
        <v>23</v>
      </c>
      <c r="L127" s="398"/>
      <c r="M127" s="398"/>
      <c r="N127" s="400"/>
      <c r="O127" s="400"/>
      <c r="P127" s="400"/>
      <c r="Q127" s="400"/>
      <c r="R127" s="241"/>
      <c r="T127" s="143" t="s">
        <v>5</v>
      </c>
      <c r="U127" s="40" t="s">
        <v>40</v>
      </c>
      <c r="V127" s="144">
        <v>0.59799999999999998</v>
      </c>
      <c r="W127" s="144" t="e">
        <f>V127*#REF!</f>
        <v>#REF!</v>
      </c>
      <c r="X127" s="144">
        <v>0</v>
      </c>
      <c r="Y127" s="144" t="e">
        <f>X127*#REF!</f>
        <v>#REF!</v>
      </c>
      <c r="Z127" s="144">
        <v>0</v>
      </c>
      <c r="AA127" s="145" t="e">
        <f>Z127*#REF!</f>
        <v>#REF!</v>
      </c>
      <c r="AD127" s="398">
        <v>4.0830000000000002</v>
      </c>
      <c r="AE127" s="398"/>
      <c r="AF127" s="1">
        <v>1.1415999999999999</v>
      </c>
      <c r="AR127" s="18" t="s">
        <v>140</v>
      </c>
      <c r="AT127" s="18" t="s">
        <v>136</v>
      </c>
      <c r="AU127" s="18" t="s">
        <v>141</v>
      </c>
      <c r="AY127" s="18" t="s">
        <v>135</v>
      </c>
      <c r="BE127" s="146">
        <f t="shared" si="0"/>
        <v>0</v>
      </c>
      <c r="BF127" s="146">
        <f t="shared" si="1"/>
        <v>0</v>
      </c>
      <c r="BG127" s="146">
        <f t="shared" si="2"/>
        <v>0</v>
      </c>
      <c r="BH127" s="146">
        <f t="shared" si="3"/>
        <v>0</v>
      </c>
      <c r="BI127" s="146">
        <f t="shared" si="4"/>
        <v>0</v>
      </c>
      <c r="BJ127" s="18" t="s">
        <v>141</v>
      </c>
      <c r="BK127" s="147" t="e">
        <f>ROUND(L127*#REF!,3)</f>
        <v>#REF!</v>
      </c>
      <c r="BL127" s="18" t="s">
        <v>140</v>
      </c>
      <c r="BM127" s="18" t="s">
        <v>504</v>
      </c>
    </row>
    <row r="128" spans="2:65" s="1" customFormat="1" ht="18" customHeight="1">
      <c r="B128" s="240"/>
      <c r="C128" s="246">
        <v>17</v>
      </c>
      <c r="D128" s="236"/>
      <c r="E128" s="237" t="s">
        <v>1213</v>
      </c>
      <c r="F128" s="235" t="s">
        <v>1285</v>
      </c>
      <c r="G128" s="235"/>
      <c r="H128" s="235"/>
      <c r="I128" s="235"/>
      <c r="J128" s="235" t="s">
        <v>820</v>
      </c>
      <c r="K128" s="238">
        <v>7</v>
      </c>
      <c r="L128" s="398"/>
      <c r="M128" s="398"/>
      <c r="N128" s="400"/>
      <c r="O128" s="400"/>
      <c r="P128" s="400"/>
      <c r="Q128" s="400"/>
      <c r="R128" s="241"/>
      <c r="T128" s="143" t="s">
        <v>5</v>
      </c>
      <c r="U128" s="40" t="s">
        <v>40</v>
      </c>
      <c r="V128" s="144">
        <v>7.0000000000000001E-3</v>
      </c>
      <c r="W128" s="144" t="e">
        <f>V128*#REF!</f>
        <v>#REF!</v>
      </c>
      <c r="X128" s="144">
        <v>0</v>
      </c>
      <c r="Y128" s="144" t="e">
        <f>X128*#REF!</f>
        <v>#REF!</v>
      </c>
      <c r="Z128" s="144">
        <v>0</v>
      </c>
      <c r="AA128" s="145" t="e">
        <f>Z128*#REF!</f>
        <v>#REF!</v>
      </c>
      <c r="AD128" s="398">
        <v>1.444</v>
      </c>
      <c r="AE128" s="398"/>
      <c r="AF128" s="1">
        <v>1.1415999999999999</v>
      </c>
      <c r="AR128" s="18" t="s">
        <v>140</v>
      </c>
      <c r="AT128" s="18" t="s">
        <v>136</v>
      </c>
      <c r="AU128" s="18" t="s">
        <v>141</v>
      </c>
      <c r="AY128" s="18" t="s">
        <v>135</v>
      </c>
      <c r="BE128" s="146">
        <f t="shared" si="0"/>
        <v>0</v>
      </c>
      <c r="BF128" s="146">
        <f t="shared" si="1"/>
        <v>0</v>
      </c>
      <c r="BG128" s="146">
        <f t="shared" si="2"/>
        <v>0</v>
      </c>
      <c r="BH128" s="146">
        <f t="shared" si="3"/>
        <v>0</v>
      </c>
      <c r="BI128" s="146">
        <f t="shared" si="4"/>
        <v>0</v>
      </c>
      <c r="BJ128" s="18" t="s">
        <v>141</v>
      </c>
      <c r="BK128" s="147" t="e">
        <f>ROUND(L128*#REF!,3)</f>
        <v>#REF!</v>
      </c>
      <c r="BL128" s="18" t="s">
        <v>140</v>
      </c>
      <c r="BM128" s="18" t="s">
        <v>505</v>
      </c>
    </row>
    <row r="129" spans="2:65" s="1" customFormat="1" ht="18" customHeight="1">
      <c r="B129" s="240"/>
      <c r="C129" s="246">
        <v>18</v>
      </c>
      <c r="D129" s="236"/>
      <c r="E129" s="237" t="s">
        <v>1214</v>
      </c>
      <c r="F129" s="235" t="s">
        <v>1286</v>
      </c>
      <c r="G129" s="235"/>
      <c r="H129" s="235"/>
      <c r="I129" s="235"/>
      <c r="J129" s="235" t="s">
        <v>820</v>
      </c>
      <c r="K129" s="238">
        <v>7</v>
      </c>
      <c r="L129" s="398"/>
      <c r="M129" s="398"/>
      <c r="N129" s="400"/>
      <c r="O129" s="400"/>
      <c r="P129" s="400"/>
      <c r="Q129" s="400"/>
      <c r="R129" s="241"/>
      <c r="T129" s="143" t="s">
        <v>5</v>
      </c>
      <c r="U129" s="40" t="s">
        <v>40</v>
      </c>
      <c r="V129" s="144">
        <v>0.89</v>
      </c>
      <c r="W129" s="144" t="e">
        <f>V129*#REF!</f>
        <v>#REF!</v>
      </c>
      <c r="X129" s="144">
        <v>0</v>
      </c>
      <c r="Y129" s="144" t="e">
        <f>X129*#REF!</f>
        <v>#REF!</v>
      </c>
      <c r="Z129" s="144">
        <v>0</v>
      </c>
      <c r="AA129" s="145" t="e">
        <f>Z129*#REF!</f>
        <v>#REF!</v>
      </c>
      <c r="AD129" s="398">
        <v>4.016</v>
      </c>
      <c r="AE129" s="398"/>
      <c r="AF129" s="1">
        <v>1.1415999999999999</v>
      </c>
      <c r="AR129" s="18" t="s">
        <v>140</v>
      </c>
      <c r="AT129" s="18" t="s">
        <v>136</v>
      </c>
      <c r="AU129" s="18" t="s">
        <v>141</v>
      </c>
      <c r="AY129" s="18" t="s">
        <v>135</v>
      </c>
      <c r="BE129" s="146">
        <f t="shared" si="0"/>
        <v>0</v>
      </c>
      <c r="BF129" s="146">
        <f t="shared" si="1"/>
        <v>0</v>
      </c>
      <c r="BG129" s="146">
        <f t="shared" si="2"/>
        <v>0</v>
      </c>
      <c r="BH129" s="146">
        <f t="shared" si="3"/>
        <v>0</v>
      </c>
      <c r="BI129" s="146">
        <f t="shared" si="4"/>
        <v>0</v>
      </c>
      <c r="BJ129" s="18" t="s">
        <v>141</v>
      </c>
      <c r="BK129" s="147" t="e">
        <f>ROUND(L129*#REF!,3)</f>
        <v>#REF!</v>
      </c>
      <c r="BL129" s="18" t="s">
        <v>140</v>
      </c>
      <c r="BM129" s="18" t="s">
        <v>506</v>
      </c>
    </row>
    <row r="130" spans="2:65" s="1" customFormat="1" ht="18" customHeight="1">
      <c r="B130" s="240"/>
      <c r="C130" s="246">
        <v>19</v>
      </c>
      <c r="D130" s="236"/>
      <c r="E130" s="237" t="s">
        <v>1215</v>
      </c>
      <c r="F130" s="235" t="s">
        <v>1287</v>
      </c>
      <c r="G130" s="235"/>
      <c r="H130" s="235"/>
      <c r="I130" s="235"/>
      <c r="J130" s="235" t="s">
        <v>820</v>
      </c>
      <c r="K130" s="238">
        <v>18</v>
      </c>
      <c r="L130" s="398"/>
      <c r="M130" s="398"/>
      <c r="N130" s="400"/>
      <c r="O130" s="400"/>
      <c r="P130" s="400"/>
      <c r="Q130" s="400"/>
      <c r="R130" s="241"/>
      <c r="T130" s="143" t="s">
        <v>5</v>
      </c>
      <c r="U130" s="40" t="s">
        <v>40</v>
      </c>
      <c r="V130" s="144">
        <v>0.1</v>
      </c>
      <c r="W130" s="144" t="e">
        <f>V130*#REF!</f>
        <v>#REF!</v>
      </c>
      <c r="X130" s="144">
        <v>0</v>
      </c>
      <c r="Y130" s="144" t="e">
        <f>X130*#REF!</f>
        <v>#REF!</v>
      </c>
      <c r="Z130" s="144">
        <v>0</v>
      </c>
      <c r="AA130" s="145" t="e">
        <f>Z130*#REF!</f>
        <v>#REF!</v>
      </c>
      <c r="AD130" s="398">
        <v>1.66</v>
      </c>
      <c r="AE130" s="398"/>
      <c r="AF130" s="1">
        <v>1.1415999999999999</v>
      </c>
      <c r="AR130" s="18" t="s">
        <v>140</v>
      </c>
      <c r="AT130" s="18" t="s">
        <v>136</v>
      </c>
      <c r="AU130" s="18" t="s">
        <v>141</v>
      </c>
      <c r="AY130" s="18" t="s">
        <v>135</v>
      </c>
      <c r="BE130" s="146">
        <f t="shared" si="0"/>
        <v>0</v>
      </c>
      <c r="BF130" s="146">
        <f t="shared" si="1"/>
        <v>0</v>
      </c>
      <c r="BG130" s="146">
        <f t="shared" si="2"/>
        <v>0</v>
      </c>
      <c r="BH130" s="146">
        <f t="shared" si="3"/>
        <v>0</v>
      </c>
      <c r="BI130" s="146">
        <f t="shared" si="4"/>
        <v>0</v>
      </c>
      <c r="BJ130" s="18" t="s">
        <v>141</v>
      </c>
      <c r="BK130" s="147" t="e">
        <f>ROUND(L130*#REF!,3)</f>
        <v>#REF!</v>
      </c>
      <c r="BL130" s="18" t="s">
        <v>140</v>
      </c>
      <c r="BM130" s="18" t="s">
        <v>507</v>
      </c>
    </row>
    <row r="131" spans="2:65" s="1" customFormat="1" ht="18" customHeight="1">
      <c r="B131" s="240"/>
      <c r="C131" s="246">
        <v>20</v>
      </c>
      <c r="D131" s="236"/>
      <c r="E131" s="237" t="s">
        <v>1216</v>
      </c>
      <c r="F131" s="235" t="s">
        <v>1288</v>
      </c>
      <c r="G131" s="235"/>
      <c r="H131" s="235"/>
      <c r="I131" s="235"/>
      <c r="J131" s="235" t="s">
        <v>820</v>
      </c>
      <c r="K131" s="238">
        <v>18</v>
      </c>
      <c r="L131" s="398"/>
      <c r="M131" s="398"/>
      <c r="N131" s="400"/>
      <c r="O131" s="400"/>
      <c r="P131" s="400"/>
      <c r="Q131" s="400"/>
      <c r="R131" s="241"/>
      <c r="T131" s="143" t="s">
        <v>5</v>
      </c>
      <c r="U131" s="40" t="s">
        <v>40</v>
      </c>
      <c r="V131" s="144">
        <v>0</v>
      </c>
      <c r="W131" s="144" t="e">
        <f>V131*#REF!</f>
        <v>#REF!</v>
      </c>
      <c r="X131" s="144">
        <v>0</v>
      </c>
      <c r="Y131" s="144" t="e">
        <f>X131*#REF!</f>
        <v>#REF!</v>
      </c>
      <c r="Z131" s="144">
        <v>0</v>
      </c>
      <c r="AA131" s="145" t="e">
        <f>Z131*#REF!</f>
        <v>#REF!</v>
      </c>
      <c r="AD131" s="398">
        <v>6.24</v>
      </c>
      <c r="AE131" s="398"/>
      <c r="AF131" s="1">
        <v>1.1415999999999999</v>
      </c>
      <c r="AR131" s="18" t="s">
        <v>140</v>
      </c>
      <c r="AT131" s="18" t="s">
        <v>136</v>
      </c>
      <c r="AU131" s="18" t="s">
        <v>141</v>
      </c>
      <c r="AY131" s="18" t="s">
        <v>135</v>
      </c>
      <c r="BE131" s="146">
        <f t="shared" si="0"/>
        <v>0</v>
      </c>
      <c r="BF131" s="146">
        <f t="shared" si="1"/>
        <v>0</v>
      </c>
      <c r="BG131" s="146">
        <f t="shared" si="2"/>
        <v>0</v>
      </c>
      <c r="BH131" s="146">
        <f t="shared" si="3"/>
        <v>0</v>
      </c>
      <c r="BI131" s="146">
        <f t="shared" si="4"/>
        <v>0</v>
      </c>
      <c r="BJ131" s="18" t="s">
        <v>141</v>
      </c>
      <c r="BK131" s="147" t="e">
        <f>ROUND(L131*#REF!,3)</f>
        <v>#REF!</v>
      </c>
      <c r="BL131" s="18" t="s">
        <v>140</v>
      </c>
      <c r="BM131" s="18" t="s">
        <v>508</v>
      </c>
    </row>
    <row r="132" spans="2:65" s="9" customFormat="1" ht="18" customHeight="1">
      <c r="B132" s="222"/>
      <c r="C132" s="247">
        <v>21</v>
      </c>
      <c r="D132" s="231"/>
      <c r="E132" s="237" t="s">
        <v>1217</v>
      </c>
      <c r="F132" s="235" t="s">
        <v>1289</v>
      </c>
      <c r="G132" s="235"/>
      <c r="H132" s="235"/>
      <c r="I132" s="235"/>
      <c r="J132" s="235" t="s">
        <v>820</v>
      </c>
      <c r="K132" s="238">
        <v>3</v>
      </c>
      <c r="L132" s="398"/>
      <c r="M132" s="398"/>
      <c r="N132" s="400"/>
      <c r="O132" s="400"/>
      <c r="P132" s="400"/>
      <c r="Q132" s="400"/>
      <c r="R132" s="223"/>
      <c r="T132" s="130"/>
      <c r="U132" s="127"/>
      <c r="V132" s="127"/>
      <c r="W132" s="131" t="e">
        <f>W133</f>
        <v>#REF!</v>
      </c>
      <c r="X132" s="127"/>
      <c r="Y132" s="131" t="e">
        <f>Y133</f>
        <v>#REF!</v>
      </c>
      <c r="Z132" s="127"/>
      <c r="AA132" s="132" t="e">
        <f>AA133</f>
        <v>#REF!</v>
      </c>
      <c r="AD132" s="397">
        <v>1.875</v>
      </c>
      <c r="AE132" s="397"/>
      <c r="AF132" s="1">
        <v>1.1415999999999999</v>
      </c>
      <c r="AR132" s="133" t="s">
        <v>80</v>
      </c>
      <c r="AT132" s="134" t="s">
        <v>72</v>
      </c>
      <c r="AU132" s="134" t="s">
        <v>80</v>
      </c>
      <c r="AY132" s="133" t="s">
        <v>135</v>
      </c>
      <c r="BK132" s="135" t="e">
        <f>BK133</f>
        <v>#REF!</v>
      </c>
    </row>
    <row r="133" spans="2:65" s="1" customFormat="1" ht="18" customHeight="1">
      <c r="B133" s="240"/>
      <c r="C133" s="246">
        <v>22</v>
      </c>
      <c r="D133" s="236"/>
      <c r="E133" s="237" t="s">
        <v>1218</v>
      </c>
      <c r="F133" s="235" t="s">
        <v>1290</v>
      </c>
      <c r="G133" s="235"/>
      <c r="H133" s="235"/>
      <c r="I133" s="235"/>
      <c r="J133" s="235" t="s">
        <v>820</v>
      </c>
      <c r="K133" s="238">
        <v>3</v>
      </c>
      <c r="L133" s="398"/>
      <c r="M133" s="398"/>
      <c r="N133" s="400"/>
      <c r="O133" s="400"/>
      <c r="P133" s="400"/>
      <c r="Q133" s="400"/>
      <c r="R133" s="241"/>
      <c r="T133" s="143" t="s">
        <v>5</v>
      </c>
      <c r="U133" s="40" t="s">
        <v>40</v>
      </c>
      <c r="V133" s="144">
        <v>2.4630000000000001</v>
      </c>
      <c r="W133" s="144" t="e">
        <f>V133*#REF!</f>
        <v>#REF!</v>
      </c>
      <c r="X133" s="144">
        <v>0</v>
      </c>
      <c r="Y133" s="144" t="e">
        <f>X133*#REF!</f>
        <v>#REF!</v>
      </c>
      <c r="Z133" s="144">
        <v>0</v>
      </c>
      <c r="AA133" s="145" t="e">
        <f>Z133*#REF!</f>
        <v>#REF!</v>
      </c>
      <c r="AD133" s="398">
        <v>5.1779999999999999</v>
      </c>
      <c r="AE133" s="398"/>
      <c r="AF133" s="1">
        <v>1.1415999999999999</v>
      </c>
      <c r="AR133" s="18" t="s">
        <v>140</v>
      </c>
      <c r="AT133" s="18" t="s">
        <v>136</v>
      </c>
      <c r="AU133" s="18" t="s">
        <v>141</v>
      </c>
      <c r="AY133" s="18" t="s">
        <v>135</v>
      </c>
      <c r="BE133" s="146">
        <f>IF(U133="základná",N133,0)</f>
        <v>0</v>
      </c>
      <c r="BF133" s="146">
        <f>IF(U133="znížená",N133,0)</f>
        <v>0</v>
      </c>
      <c r="BG133" s="146">
        <f>IF(U133="zákl. prenesená",N133,0)</f>
        <v>0</v>
      </c>
      <c r="BH133" s="146">
        <f>IF(U133="zníž. prenesená",N133,0)</f>
        <v>0</v>
      </c>
      <c r="BI133" s="146">
        <f>IF(U133="nulová",N133,0)</f>
        <v>0</v>
      </c>
      <c r="BJ133" s="18" t="s">
        <v>141</v>
      </c>
      <c r="BK133" s="147" t="e">
        <f>ROUND(L133*#REF!,3)</f>
        <v>#REF!</v>
      </c>
      <c r="BL133" s="18" t="s">
        <v>140</v>
      </c>
      <c r="BM133" s="18" t="s">
        <v>509</v>
      </c>
    </row>
    <row r="134" spans="2:65" s="9" customFormat="1" ht="18" customHeight="1">
      <c r="B134" s="222"/>
      <c r="C134" s="247">
        <v>23</v>
      </c>
      <c r="D134" s="231"/>
      <c r="E134" s="237" t="s">
        <v>1219</v>
      </c>
      <c r="F134" s="235" t="s">
        <v>1291</v>
      </c>
      <c r="G134" s="235"/>
      <c r="H134" s="235"/>
      <c r="I134" s="235"/>
      <c r="J134" s="235" t="s">
        <v>820</v>
      </c>
      <c r="K134" s="238">
        <v>1</v>
      </c>
      <c r="L134" s="398"/>
      <c r="M134" s="398"/>
      <c r="N134" s="400"/>
      <c r="O134" s="400"/>
      <c r="P134" s="400"/>
      <c r="Q134" s="400"/>
      <c r="R134" s="223"/>
      <c r="T134" s="130"/>
      <c r="U134" s="127"/>
      <c r="V134" s="127"/>
      <c r="W134" s="131" t="e">
        <f>W135+W139+W161+W166</f>
        <v>#REF!</v>
      </c>
      <c r="X134" s="127"/>
      <c r="Y134" s="131" t="e">
        <f>Y135+Y139+Y161+Y166</f>
        <v>#REF!</v>
      </c>
      <c r="Z134" s="127"/>
      <c r="AA134" s="132" t="e">
        <f>AA135+AA139+AA161+AA166</f>
        <v>#REF!</v>
      </c>
      <c r="AD134" s="397">
        <v>4.3479999999999999</v>
      </c>
      <c r="AE134" s="397"/>
      <c r="AF134" s="1">
        <v>1.1415999999999999</v>
      </c>
      <c r="AR134" s="133" t="s">
        <v>141</v>
      </c>
      <c r="AT134" s="134" t="s">
        <v>72</v>
      </c>
      <c r="AU134" s="134" t="s">
        <v>73</v>
      </c>
      <c r="AY134" s="133" t="s">
        <v>135</v>
      </c>
      <c r="BK134" s="135" t="e">
        <f>BK135+BK139+BK161+BK166</f>
        <v>#REF!</v>
      </c>
    </row>
    <row r="135" spans="2:65" s="9" customFormat="1" ht="18" customHeight="1">
      <c r="B135" s="222"/>
      <c r="C135" s="247">
        <v>24</v>
      </c>
      <c r="D135" s="231"/>
      <c r="E135" s="237" t="s">
        <v>1220</v>
      </c>
      <c r="F135" s="235" t="s">
        <v>1292</v>
      </c>
      <c r="G135" s="235"/>
      <c r="H135" s="235"/>
      <c r="I135" s="235"/>
      <c r="J135" s="235" t="s">
        <v>820</v>
      </c>
      <c r="K135" s="238">
        <v>1</v>
      </c>
      <c r="L135" s="398"/>
      <c r="M135" s="398"/>
      <c r="N135" s="400"/>
      <c r="O135" s="400"/>
      <c r="P135" s="400"/>
      <c r="Q135" s="400"/>
      <c r="R135" s="223"/>
      <c r="T135" s="130"/>
      <c r="U135" s="127"/>
      <c r="V135" s="127"/>
      <c r="W135" s="131" t="e">
        <f>SUM(W136:W138)</f>
        <v>#REF!</v>
      </c>
      <c r="X135" s="127"/>
      <c r="Y135" s="131" t="e">
        <f>SUM(Y136:Y138)</f>
        <v>#REF!</v>
      </c>
      <c r="Z135" s="127"/>
      <c r="AA135" s="132" t="e">
        <f>SUM(AA136:AA138)</f>
        <v>#REF!</v>
      </c>
      <c r="AD135" s="397">
        <v>16.297999999999998</v>
      </c>
      <c r="AE135" s="397"/>
      <c r="AF135" s="1">
        <v>1.1415999999999999</v>
      </c>
      <c r="AR135" s="133" t="s">
        <v>141</v>
      </c>
      <c r="AT135" s="134" t="s">
        <v>72</v>
      </c>
      <c r="AU135" s="134" t="s">
        <v>80</v>
      </c>
      <c r="AY135" s="133" t="s">
        <v>135</v>
      </c>
      <c r="BK135" s="135" t="e">
        <f>SUM(BK136:BK138)</f>
        <v>#REF!</v>
      </c>
    </row>
    <row r="136" spans="2:65" s="1" customFormat="1" ht="18" customHeight="1">
      <c r="B136" s="240"/>
      <c r="C136" s="246">
        <v>25</v>
      </c>
      <c r="D136" s="236"/>
      <c r="E136" s="237" t="s">
        <v>1221</v>
      </c>
      <c r="F136" s="235" t="s">
        <v>1293</v>
      </c>
      <c r="G136" s="235"/>
      <c r="H136" s="235"/>
      <c r="I136" s="235"/>
      <c r="J136" s="235" t="s">
        <v>820</v>
      </c>
      <c r="K136" s="238">
        <v>2</v>
      </c>
      <c r="L136" s="398"/>
      <c r="M136" s="398"/>
      <c r="N136" s="400"/>
      <c r="O136" s="400"/>
      <c r="P136" s="400"/>
      <c r="Q136" s="400"/>
      <c r="R136" s="241"/>
      <c r="T136" s="143" t="s">
        <v>5</v>
      </c>
      <c r="U136" s="40" t="s">
        <v>40</v>
      </c>
      <c r="V136" s="144">
        <v>0.54401999999999995</v>
      </c>
      <c r="W136" s="144" t="e">
        <f>V136*#REF!</f>
        <v>#REF!</v>
      </c>
      <c r="X136" s="144">
        <v>8.9999999999999998E-4</v>
      </c>
      <c r="Y136" s="144" t="e">
        <f>X136*#REF!</f>
        <v>#REF!</v>
      </c>
      <c r="Z136" s="144">
        <v>0</v>
      </c>
      <c r="AA136" s="145" t="e">
        <f>Z136*#REF!</f>
        <v>#REF!</v>
      </c>
      <c r="AD136" s="398">
        <v>2.9870000000000001</v>
      </c>
      <c r="AE136" s="398"/>
      <c r="AF136" s="1">
        <v>1.1415999999999999</v>
      </c>
      <c r="AR136" s="18" t="s">
        <v>198</v>
      </c>
      <c r="AT136" s="18" t="s">
        <v>136</v>
      </c>
      <c r="AU136" s="18" t="s">
        <v>141</v>
      </c>
      <c r="AY136" s="18" t="s">
        <v>135</v>
      </c>
      <c r="BE136" s="146">
        <f>IF(U136="základná",N136,0)</f>
        <v>0</v>
      </c>
      <c r="BF136" s="146">
        <f>IF(U136="znížená",N136,0)</f>
        <v>0</v>
      </c>
      <c r="BG136" s="146">
        <f>IF(U136="zákl. prenesená",N136,0)</f>
        <v>0</v>
      </c>
      <c r="BH136" s="146">
        <f>IF(U136="zníž. prenesená",N136,0)</f>
        <v>0</v>
      </c>
      <c r="BI136" s="146">
        <f>IF(U136="nulová",N136,0)</f>
        <v>0</v>
      </c>
      <c r="BJ136" s="18" t="s">
        <v>141</v>
      </c>
      <c r="BK136" s="147" t="e">
        <f>ROUND(L136*#REF!,3)</f>
        <v>#REF!</v>
      </c>
      <c r="BL136" s="18" t="s">
        <v>198</v>
      </c>
      <c r="BM136" s="18" t="s">
        <v>512</v>
      </c>
    </row>
    <row r="137" spans="2:65" s="1" customFormat="1" ht="18" customHeight="1">
      <c r="B137" s="240"/>
      <c r="C137" s="246">
        <v>26</v>
      </c>
      <c r="D137" s="236"/>
      <c r="E137" s="237" t="s">
        <v>1222</v>
      </c>
      <c r="F137" s="235" t="s">
        <v>1294</v>
      </c>
      <c r="G137" s="235"/>
      <c r="H137" s="235"/>
      <c r="I137" s="235"/>
      <c r="J137" s="235" t="s">
        <v>820</v>
      </c>
      <c r="K137" s="238">
        <v>2</v>
      </c>
      <c r="L137" s="398"/>
      <c r="M137" s="398"/>
      <c r="N137" s="400"/>
      <c r="O137" s="400"/>
      <c r="P137" s="400"/>
      <c r="Q137" s="400"/>
      <c r="R137" s="241"/>
      <c r="T137" s="143" t="s">
        <v>5</v>
      </c>
      <c r="U137" s="40" t="s">
        <v>40</v>
      </c>
      <c r="V137" s="144">
        <v>7.4999999999999997E-2</v>
      </c>
      <c r="W137" s="144" t="e">
        <f>V137*#REF!</f>
        <v>#REF!</v>
      </c>
      <c r="X137" s="144">
        <v>0</v>
      </c>
      <c r="Y137" s="144" t="e">
        <f>X137*#REF!</f>
        <v>#REF!</v>
      </c>
      <c r="Z137" s="144">
        <v>1.3500000000000001E-3</v>
      </c>
      <c r="AA137" s="145" t="e">
        <f>Z137*#REF!</f>
        <v>#REF!</v>
      </c>
      <c r="AD137" s="398">
        <v>5.5430000000000001</v>
      </c>
      <c r="AE137" s="398"/>
      <c r="AF137" s="1">
        <v>1.1415999999999999</v>
      </c>
      <c r="AR137" s="18" t="s">
        <v>198</v>
      </c>
      <c r="AT137" s="18" t="s">
        <v>136</v>
      </c>
      <c r="AU137" s="18" t="s">
        <v>141</v>
      </c>
      <c r="AY137" s="18" t="s">
        <v>135</v>
      </c>
      <c r="BE137" s="146">
        <f>IF(U137="základná",N137,0)</f>
        <v>0</v>
      </c>
      <c r="BF137" s="146">
        <f>IF(U137="znížená",N137,0)</f>
        <v>0</v>
      </c>
      <c r="BG137" s="146">
        <f>IF(U137="zákl. prenesená",N137,0)</f>
        <v>0</v>
      </c>
      <c r="BH137" s="146">
        <f>IF(U137="zníž. prenesená",N137,0)</f>
        <v>0</v>
      </c>
      <c r="BI137" s="146">
        <f>IF(U137="nulová",N137,0)</f>
        <v>0</v>
      </c>
      <c r="BJ137" s="18" t="s">
        <v>141</v>
      </c>
      <c r="BK137" s="147" t="e">
        <f>ROUND(L137*#REF!,3)</f>
        <v>#REF!</v>
      </c>
      <c r="BL137" s="18" t="s">
        <v>198</v>
      </c>
      <c r="BM137" s="18" t="s">
        <v>515</v>
      </c>
    </row>
    <row r="138" spans="2:65" s="1" customFormat="1" ht="18" customHeight="1">
      <c r="B138" s="240"/>
      <c r="C138" s="246">
        <v>27</v>
      </c>
      <c r="D138" s="236"/>
      <c r="E138" s="237" t="s">
        <v>1223</v>
      </c>
      <c r="F138" s="235" t="s">
        <v>1295</v>
      </c>
      <c r="G138" s="235"/>
      <c r="H138" s="235"/>
      <c r="I138" s="235"/>
      <c r="J138" s="235" t="s">
        <v>820</v>
      </c>
      <c r="K138" s="238">
        <v>20</v>
      </c>
      <c r="L138" s="398"/>
      <c r="M138" s="398"/>
      <c r="N138" s="400"/>
      <c r="O138" s="400"/>
      <c r="P138" s="400"/>
      <c r="Q138" s="400"/>
      <c r="R138" s="241"/>
      <c r="T138" s="143" t="s">
        <v>5</v>
      </c>
      <c r="U138" s="40" t="s">
        <v>40</v>
      </c>
      <c r="V138" s="144">
        <v>0</v>
      </c>
      <c r="W138" s="144" t="e">
        <f>V138*#REF!</f>
        <v>#REF!</v>
      </c>
      <c r="X138" s="144">
        <v>0</v>
      </c>
      <c r="Y138" s="144" t="e">
        <f>X138*#REF!</f>
        <v>#REF!</v>
      </c>
      <c r="Z138" s="144">
        <v>0</v>
      </c>
      <c r="AA138" s="145" t="e">
        <f>Z138*#REF!</f>
        <v>#REF!</v>
      </c>
      <c r="AD138" s="398">
        <v>1.792</v>
      </c>
      <c r="AE138" s="398"/>
      <c r="AF138" s="1">
        <v>1.1415999999999999</v>
      </c>
      <c r="AR138" s="18" t="s">
        <v>198</v>
      </c>
      <c r="AT138" s="18" t="s">
        <v>136</v>
      </c>
      <c r="AU138" s="18" t="s">
        <v>141</v>
      </c>
      <c r="AY138" s="18" t="s">
        <v>135</v>
      </c>
      <c r="BE138" s="146">
        <f>IF(U138="základná",N138,0)</f>
        <v>0</v>
      </c>
      <c r="BF138" s="146">
        <f>IF(U138="znížená",N138,0)</f>
        <v>0</v>
      </c>
      <c r="BG138" s="146">
        <f>IF(U138="zákl. prenesená",N138,0)</f>
        <v>0</v>
      </c>
      <c r="BH138" s="146">
        <f>IF(U138="zníž. prenesená",N138,0)</f>
        <v>0</v>
      </c>
      <c r="BI138" s="146">
        <f>IF(U138="nulová",N138,0)</f>
        <v>0</v>
      </c>
      <c r="BJ138" s="18" t="s">
        <v>141</v>
      </c>
      <c r="BK138" s="147" t="e">
        <f>ROUND(L138*#REF!,3)</f>
        <v>#REF!</v>
      </c>
      <c r="BL138" s="18" t="s">
        <v>198</v>
      </c>
      <c r="BM138" s="18" t="s">
        <v>516</v>
      </c>
    </row>
    <row r="139" spans="2:65" s="9" customFormat="1" ht="18" customHeight="1">
      <c r="B139" s="222"/>
      <c r="C139" s="247">
        <v>28</v>
      </c>
      <c r="D139" s="231"/>
      <c r="E139" s="237" t="s">
        <v>1224</v>
      </c>
      <c r="F139" s="235" t="s">
        <v>1296</v>
      </c>
      <c r="G139" s="235"/>
      <c r="H139" s="235"/>
      <c r="I139" s="235"/>
      <c r="J139" s="235" t="s">
        <v>820</v>
      </c>
      <c r="K139" s="238">
        <v>20</v>
      </c>
      <c r="L139" s="398"/>
      <c r="M139" s="398"/>
      <c r="N139" s="400"/>
      <c r="O139" s="400"/>
      <c r="P139" s="400"/>
      <c r="Q139" s="400"/>
      <c r="R139" s="223"/>
      <c r="T139" s="130"/>
      <c r="U139" s="127"/>
      <c r="V139" s="127"/>
      <c r="W139" s="131" t="e">
        <f>SUM(W140:W160)</f>
        <v>#REF!</v>
      </c>
      <c r="X139" s="127"/>
      <c r="Y139" s="131" t="e">
        <f>SUM(Y140:Y160)</f>
        <v>#REF!</v>
      </c>
      <c r="Z139" s="127"/>
      <c r="AA139" s="132" t="e">
        <f>SUM(AA140:AA160)</f>
        <v>#REF!</v>
      </c>
      <c r="AD139" s="397">
        <v>4.9459999999999997</v>
      </c>
      <c r="AE139" s="397"/>
      <c r="AF139" s="1">
        <v>1.1415999999999999</v>
      </c>
      <c r="AR139" s="133" t="s">
        <v>141</v>
      </c>
      <c r="AT139" s="134" t="s">
        <v>72</v>
      </c>
      <c r="AU139" s="134" t="s">
        <v>80</v>
      </c>
      <c r="AY139" s="133" t="s">
        <v>135</v>
      </c>
      <c r="BK139" s="135" t="e">
        <f>SUM(BK140:BK160)</f>
        <v>#REF!</v>
      </c>
    </row>
    <row r="140" spans="2:65" s="1" customFormat="1" ht="18" customHeight="1">
      <c r="B140" s="240"/>
      <c r="C140" s="246">
        <v>29</v>
      </c>
      <c r="D140" s="236"/>
      <c r="E140" s="237" t="s">
        <v>1225</v>
      </c>
      <c r="F140" s="235" t="s">
        <v>1297</v>
      </c>
      <c r="G140" s="235"/>
      <c r="H140" s="235"/>
      <c r="I140" s="235"/>
      <c r="J140" s="235" t="s">
        <v>820</v>
      </c>
      <c r="K140" s="238">
        <v>3</v>
      </c>
      <c r="L140" s="398"/>
      <c r="M140" s="398"/>
      <c r="N140" s="400"/>
      <c r="O140" s="400"/>
      <c r="P140" s="400"/>
      <c r="Q140" s="400"/>
      <c r="R140" s="241"/>
      <c r="T140" s="143" t="s">
        <v>5</v>
      </c>
      <c r="U140" s="40" t="s">
        <v>40</v>
      </c>
      <c r="V140" s="144">
        <v>0.60467000000000004</v>
      </c>
      <c r="W140" s="144" t="e">
        <f>V140*#REF!</f>
        <v>#REF!</v>
      </c>
      <c r="X140" s="144">
        <v>2.1000000000000001E-4</v>
      </c>
      <c r="Y140" s="144" t="e">
        <f>X140*#REF!</f>
        <v>#REF!</v>
      </c>
      <c r="Z140" s="144">
        <v>0</v>
      </c>
      <c r="AA140" s="145" t="e">
        <f>Z140*#REF!</f>
        <v>#REF!</v>
      </c>
      <c r="AD140" s="398">
        <v>12.547000000000001</v>
      </c>
      <c r="AE140" s="398"/>
      <c r="AF140" s="1">
        <v>1.1415999999999999</v>
      </c>
      <c r="AR140" s="18" t="s">
        <v>198</v>
      </c>
      <c r="AT140" s="18" t="s">
        <v>136</v>
      </c>
      <c r="AU140" s="18" t="s">
        <v>141</v>
      </c>
      <c r="AY140" s="18" t="s">
        <v>135</v>
      </c>
      <c r="BE140" s="146">
        <f t="shared" ref="BE140:BE160" si="5">IF(U140="základná",N140,0)</f>
        <v>0</v>
      </c>
      <c r="BF140" s="146">
        <f t="shared" ref="BF140:BF160" si="6">IF(U140="znížená",N140,0)</f>
        <v>0</v>
      </c>
      <c r="BG140" s="146">
        <f t="shared" ref="BG140:BG160" si="7">IF(U140="zákl. prenesená",N140,0)</f>
        <v>0</v>
      </c>
      <c r="BH140" s="146">
        <f t="shared" ref="BH140:BH160" si="8">IF(U140="zníž. prenesená",N140,0)</f>
        <v>0</v>
      </c>
      <c r="BI140" s="146">
        <f t="shared" ref="BI140:BI160" si="9">IF(U140="nulová",N140,0)</f>
        <v>0</v>
      </c>
      <c r="BJ140" s="18" t="s">
        <v>141</v>
      </c>
      <c r="BK140" s="147" t="e">
        <f>ROUND(L140*#REF!,3)</f>
        <v>#REF!</v>
      </c>
      <c r="BL140" s="18" t="s">
        <v>198</v>
      </c>
      <c r="BM140" s="18" t="s">
        <v>519</v>
      </c>
    </row>
    <row r="141" spans="2:65" s="1" customFormat="1" ht="18" customHeight="1">
      <c r="B141" s="240"/>
      <c r="C141" s="248">
        <v>30</v>
      </c>
      <c r="D141" s="236"/>
      <c r="E141" s="237" t="s">
        <v>1226</v>
      </c>
      <c r="F141" s="235" t="s">
        <v>1298</v>
      </c>
      <c r="G141" s="235"/>
      <c r="H141" s="235"/>
      <c r="I141" s="235"/>
      <c r="J141" s="235" t="s">
        <v>820</v>
      </c>
      <c r="K141" s="238">
        <v>1</v>
      </c>
      <c r="L141" s="398"/>
      <c r="M141" s="398"/>
      <c r="N141" s="400"/>
      <c r="O141" s="400"/>
      <c r="P141" s="400"/>
      <c r="Q141" s="400"/>
      <c r="R141" s="241"/>
      <c r="T141" s="143" t="s">
        <v>5</v>
      </c>
      <c r="U141" s="40" t="s">
        <v>40</v>
      </c>
      <c r="V141" s="144">
        <v>0</v>
      </c>
      <c r="W141" s="144" t="e">
        <f>V141*#REF!</f>
        <v>#REF!</v>
      </c>
      <c r="X141" s="144">
        <v>0</v>
      </c>
      <c r="Y141" s="144" t="e">
        <f>X141*#REF!</f>
        <v>#REF!</v>
      </c>
      <c r="Z141" s="144">
        <v>0</v>
      </c>
      <c r="AA141" s="145" t="e">
        <f>Z141*#REF!</f>
        <v>#REF!</v>
      </c>
      <c r="AD141" s="398">
        <v>398.327</v>
      </c>
      <c r="AE141" s="398"/>
      <c r="AF141" s="1">
        <v>1.1415999999999999</v>
      </c>
      <c r="AR141" s="18" t="s">
        <v>246</v>
      </c>
      <c r="AT141" s="18" t="s">
        <v>199</v>
      </c>
      <c r="AU141" s="18" t="s">
        <v>141</v>
      </c>
      <c r="AY141" s="18" t="s">
        <v>135</v>
      </c>
      <c r="BE141" s="146">
        <f t="shared" si="5"/>
        <v>0</v>
      </c>
      <c r="BF141" s="146">
        <f t="shared" si="6"/>
        <v>0</v>
      </c>
      <c r="BG141" s="146">
        <f t="shared" si="7"/>
        <v>0</v>
      </c>
      <c r="BH141" s="146">
        <f t="shared" si="8"/>
        <v>0</v>
      </c>
      <c r="BI141" s="146">
        <f t="shared" si="9"/>
        <v>0</v>
      </c>
      <c r="BJ141" s="18" t="s">
        <v>141</v>
      </c>
      <c r="BK141" s="147" t="e">
        <f>ROUND(L141*#REF!,3)</f>
        <v>#REF!</v>
      </c>
      <c r="BL141" s="18" t="s">
        <v>198</v>
      </c>
      <c r="BM141" s="18" t="s">
        <v>523</v>
      </c>
    </row>
    <row r="142" spans="2:65" s="1" customFormat="1" ht="18" customHeight="1">
      <c r="B142" s="240"/>
      <c r="C142" s="248">
        <v>31</v>
      </c>
      <c r="D142" s="236"/>
      <c r="E142" s="237" t="s">
        <v>1227</v>
      </c>
      <c r="F142" s="235" t="s">
        <v>1299</v>
      </c>
      <c r="G142" s="235"/>
      <c r="H142" s="235"/>
      <c r="I142" s="235"/>
      <c r="J142" s="235" t="s">
        <v>820</v>
      </c>
      <c r="K142" s="238">
        <v>1</v>
      </c>
      <c r="L142" s="398"/>
      <c r="M142" s="398"/>
      <c r="N142" s="400"/>
      <c r="O142" s="400"/>
      <c r="P142" s="400"/>
      <c r="Q142" s="400"/>
      <c r="R142" s="241"/>
      <c r="T142" s="143" t="s">
        <v>5</v>
      </c>
      <c r="U142" s="40" t="s">
        <v>40</v>
      </c>
      <c r="V142" s="144">
        <v>0</v>
      </c>
      <c r="W142" s="144" t="e">
        <f>V142*#REF!</f>
        <v>#REF!</v>
      </c>
      <c r="X142" s="144">
        <v>0</v>
      </c>
      <c r="Y142" s="144" t="e">
        <f>X142*#REF!</f>
        <v>#REF!</v>
      </c>
      <c r="Z142" s="144">
        <v>0</v>
      </c>
      <c r="AA142" s="145" t="e">
        <f>Z142*#REF!</f>
        <v>#REF!</v>
      </c>
      <c r="AD142" s="398">
        <v>597.49099999999999</v>
      </c>
      <c r="AE142" s="398"/>
      <c r="AF142" s="1">
        <v>1.1415999999999999</v>
      </c>
      <c r="AR142" s="18" t="s">
        <v>246</v>
      </c>
      <c r="AT142" s="18" t="s">
        <v>199</v>
      </c>
      <c r="AU142" s="18" t="s">
        <v>141</v>
      </c>
      <c r="AY142" s="18" t="s">
        <v>135</v>
      </c>
      <c r="BE142" s="146">
        <f t="shared" si="5"/>
        <v>0</v>
      </c>
      <c r="BF142" s="146">
        <f t="shared" si="6"/>
        <v>0</v>
      </c>
      <c r="BG142" s="146">
        <f t="shared" si="7"/>
        <v>0</v>
      </c>
      <c r="BH142" s="146">
        <f t="shared" si="8"/>
        <v>0</v>
      </c>
      <c r="BI142" s="146">
        <f t="shared" si="9"/>
        <v>0</v>
      </c>
      <c r="BJ142" s="18" t="s">
        <v>141</v>
      </c>
      <c r="BK142" s="147" t="e">
        <f>ROUND(L142*#REF!,3)</f>
        <v>#REF!</v>
      </c>
      <c r="BL142" s="18" t="s">
        <v>198</v>
      </c>
      <c r="BM142" s="18" t="s">
        <v>526</v>
      </c>
    </row>
    <row r="143" spans="2:65" s="1" customFormat="1" ht="18" customHeight="1">
      <c r="B143" s="240"/>
      <c r="C143" s="248">
        <v>32</v>
      </c>
      <c r="D143" s="236"/>
      <c r="E143" s="237" t="s">
        <v>1228</v>
      </c>
      <c r="F143" s="235" t="s">
        <v>1300</v>
      </c>
      <c r="G143" s="235"/>
      <c r="H143" s="235"/>
      <c r="I143" s="235"/>
      <c r="J143" s="235" t="s">
        <v>820</v>
      </c>
      <c r="K143" s="238">
        <v>1</v>
      </c>
      <c r="L143" s="398"/>
      <c r="M143" s="398"/>
      <c r="N143" s="400"/>
      <c r="O143" s="400"/>
      <c r="P143" s="400"/>
      <c r="Q143" s="400"/>
      <c r="R143" s="241"/>
      <c r="T143" s="143" t="s">
        <v>5</v>
      </c>
      <c r="U143" s="40" t="s">
        <v>40</v>
      </c>
      <c r="V143" s="144">
        <v>0</v>
      </c>
      <c r="W143" s="144" t="e">
        <f>V143*#REF!</f>
        <v>#REF!</v>
      </c>
      <c r="X143" s="144">
        <v>0</v>
      </c>
      <c r="Y143" s="144" t="e">
        <f>X143*#REF!</f>
        <v>#REF!</v>
      </c>
      <c r="Z143" s="144">
        <v>0</v>
      </c>
      <c r="AA143" s="145" t="e">
        <f>Z143*#REF!</f>
        <v>#REF!</v>
      </c>
      <c r="AD143" s="398">
        <v>630.68399999999997</v>
      </c>
      <c r="AE143" s="398"/>
      <c r="AF143" s="1">
        <v>1.1415999999999999</v>
      </c>
      <c r="AR143" s="18" t="s">
        <v>246</v>
      </c>
      <c r="AT143" s="18" t="s">
        <v>199</v>
      </c>
      <c r="AU143" s="18" t="s">
        <v>141</v>
      </c>
      <c r="AY143" s="18" t="s">
        <v>135</v>
      </c>
      <c r="BE143" s="146">
        <f t="shared" si="5"/>
        <v>0</v>
      </c>
      <c r="BF143" s="146">
        <f t="shared" si="6"/>
        <v>0</v>
      </c>
      <c r="BG143" s="146">
        <f t="shared" si="7"/>
        <v>0</v>
      </c>
      <c r="BH143" s="146">
        <f t="shared" si="8"/>
        <v>0</v>
      </c>
      <c r="BI143" s="146">
        <f t="shared" si="9"/>
        <v>0</v>
      </c>
      <c r="BJ143" s="18" t="s">
        <v>141</v>
      </c>
      <c r="BK143" s="147" t="e">
        <f>ROUND(L143*#REF!,3)</f>
        <v>#REF!</v>
      </c>
      <c r="BL143" s="18" t="s">
        <v>198</v>
      </c>
      <c r="BM143" s="18" t="s">
        <v>529</v>
      </c>
    </row>
    <row r="144" spans="2:65" s="313" customFormat="1" ht="18" customHeight="1">
      <c r="B144" s="306"/>
      <c r="C144" s="307">
        <v>33</v>
      </c>
      <c r="D144" s="308"/>
      <c r="E144" s="309" t="s">
        <v>1229</v>
      </c>
      <c r="F144" s="310" t="s">
        <v>1301</v>
      </c>
      <c r="G144" s="310"/>
      <c r="H144" s="310"/>
      <c r="I144" s="310"/>
      <c r="J144" s="310" t="s">
        <v>820</v>
      </c>
      <c r="K144" s="311">
        <v>119</v>
      </c>
      <c r="L144" s="399"/>
      <c r="M144" s="399"/>
      <c r="N144" s="401"/>
      <c r="O144" s="401"/>
      <c r="P144" s="401"/>
      <c r="Q144" s="401"/>
      <c r="R144" s="312"/>
      <c r="T144" s="314" t="s">
        <v>5</v>
      </c>
      <c r="U144" s="315" t="s">
        <v>40</v>
      </c>
      <c r="V144" s="316">
        <v>0</v>
      </c>
      <c r="W144" s="316" t="e">
        <f>V144*#REF!</f>
        <v>#REF!</v>
      </c>
      <c r="X144" s="316">
        <v>0</v>
      </c>
      <c r="Y144" s="316" t="e">
        <f>X144*#REF!</f>
        <v>#REF!</v>
      </c>
      <c r="Z144" s="316">
        <v>0</v>
      </c>
      <c r="AA144" s="317" t="e">
        <f>Z144*#REF!</f>
        <v>#REF!</v>
      </c>
      <c r="AD144" s="399">
        <v>5.9749999999999996</v>
      </c>
      <c r="AE144" s="399"/>
      <c r="AF144" s="313">
        <v>1.1415999999999999</v>
      </c>
      <c r="AR144" s="318" t="s">
        <v>246</v>
      </c>
      <c r="AT144" s="318" t="s">
        <v>199</v>
      </c>
      <c r="AU144" s="318" t="s">
        <v>141</v>
      </c>
      <c r="AY144" s="318" t="s">
        <v>135</v>
      </c>
      <c r="BE144" s="319">
        <f t="shared" si="5"/>
        <v>0</v>
      </c>
      <c r="BF144" s="319">
        <f t="shared" si="6"/>
        <v>0</v>
      </c>
      <c r="BG144" s="319">
        <f t="shared" si="7"/>
        <v>0</v>
      </c>
      <c r="BH144" s="319">
        <f t="shared" si="8"/>
        <v>0</v>
      </c>
      <c r="BI144" s="319">
        <f t="shared" si="9"/>
        <v>0</v>
      </c>
      <c r="BJ144" s="318" t="s">
        <v>141</v>
      </c>
      <c r="BK144" s="320" t="e">
        <f>ROUND(L144*#REF!,3)</f>
        <v>#REF!</v>
      </c>
      <c r="BL144" s="318" t="s">
        <v>198</v>
      </c>
      <c r="BM144" s="318" t="s">
        <v>532</v>
      </c>
    </row>
    <row r="145" spans="2:65" s="1" customFormat="1" ht="18" customHeight="1">
      <c r="B145" s="240"/>
      <c r="C145" s="248">
        <v>34</v>
      </c>
      <c r="D145" s="236"/>
      <c r="E145" s="237" t="s">
        <v>1230</v>
      </c>
      <c r="F145" s="235" t="s">
        <v>1423</v>
      </c>
      <c r="G145" s="235"/>
      <c r="H145" s="235"/>
      <c r="I145" s="235"/>
      <c r="J145" s="235" t="s">
        <v>820</v>
      </c>
      <c r="K145" s="238">
        <v>26</v>
      </c>
      <c r="L145" s="398"/>
      <c r="M145" s="398"/>
      <c r="N145" s="400"/>
      <c r="O145" s="400"/>
      <c r="P145" s="400"/>
      <c r="Q145" s="400"/>
      <c r="R145" s="241"/>
      <c r="T145" s="143" t="s">
        <v>5</v>
      </c>
      <c r="U145" s="40" t="s">
        <v>40</v>
      </c>
      <c r="V145" s="144">
        <v>0</v>
      </c>
      <c r="W145" s="144" t="e">
        <f>V145*#REF!</f>
        <v>#REF!</v>
      </c>
      <c r="X145" s="144">
        <v>0</v>
      </c>
      <c r="Y145" s="144" t="e">
        <f>X145*#REF!</f>
        <v>#REF!</v>
      </c>
      <c r="Z145" s="144">
        <v>0</v>
      </c>
      <c r="AA145" s="145" t="e">
        <f>Z145*#REF!</f>
        <v>#REF!</v>
      </c>
      <c r="AD145" s="398">
        <v>107.88</v>
      </c>
      <c r="AE145" s="398"/>
      <c r="AF145" s="1">
        <v>1.1415999999999999</v>
      </c>
      <c r="AR145" s="18" t="s">
        <v>246</v>
      </c>
      <c r="AT145" s="18" t="s">
        <v>199</v>
      </c>
      <c r="AU145" s="18" t="s">
        <v>141</v>
      </c>
      <c r="AY145" s="18" t="s">
        <v>135</v>
      </c>
      <c r="BE145" s="146">
        <f t="shared" si="5"/>
        <v>0</v>
      </c>
      <c r="BF145" s="146">
        <f t="shared" si="6"/>
        <v>0</v>
      </c>
      <c r="BG145" s="146">
        <f t="shared" si="7"/>
        <v>0</v>
      </c>
      <c r="BH145" s="146">
        <f t="shared" si="8"/>
        <v>0</v>
      </c>
      <c r="BI145" s="146">
        <f t="shared" si="9"/>
        <v>0</v>
      </c>
      <c r="BJ145" s="18" t="s">
        <v>141</v>
      </c>
      <c r="BK145" s="147" t="e">
        <f>ROUND(L145*#REF!,3)</f>
        <v>#REF!</v>
      </c>
      <c r="BL145" s="18" t="s">
        <v>198</v>
      </c>
      <c r="BM145" s="18" t="s">
        <v>535</v>
      </c>
    </row>
    <row r="146" spans="2:65" s="1" customFormat="1" ht="18" customHeight="1">
      <c r="B146" s="240"/>
      <c r="C146" s="248">
        <v>35</v>
      </c>
      <c r="D146" s="236"/>
      <c r="E146" s="237" t="s">
        <v>1231</v>
      </c>
      <c r="F146" s="235" t="s">
        <v>1424</v>
      </c>
      <c r="G146" s="235"/>
      <c r="H146" s="235"/>
      <c r="I146" s="235"/>
      <c r="J146" s="235" t="s">
        <v>820</v>
      </c>
      <c r="K146" s="238">
        <v>19</v>
      </c>
      <c r="L146" s="398"/>
      <c r="M146" s="398"/>
      <c r="N146" s="400"/>
      <c r="O146" s="400"/>
      <c r="P146" s="400"/>
      <c r="Q146" s="400"/>
      <c r="R146" s="241"/>
      <c r="T146" s="143" t="s">
        <v>5</v>
      </c>
      <c r="U146" s="40" t="s">
        <v>40</v>
      </c>
      <c r="V146" s="144">
        <v>0</v>
      </c>
      <c r="W146" s="144" t="e">
        <f>V146*#REF!</f>
        <v>#REF!</v>
      </c>
      <c r="X146" s="144">
        <v>0</v>
      </c>
      <c r="Y146" s="144" t="e">
        <f>X146*#REF!</f>
        <v>#REF!</v>
      </c>
      <c r="Z146" s="144">
        <v>0</v>
      </c>
      <c r="AA146" s="145" t="e">
        <f>Z146*#REF!</f>
        <v>#REF!</v>
      </c>
      <c r="AD146" s="398">
        <v>47.466999999999999</v>
      </c>
      <c r="AE146" s="398"/>
      <c r="AF146" s="1">
        <v>1.1415999999999999</v>
      </c>
      <c r="AR146" s="18" t="s">
        <v>246</v>
      </c>
      <c r="AT146" s="18" t="s">
        <v>199</v>
      </c>
      <c r="AU146" s="18" t="s">
        <v>141</v>
      </c>
      <c r="AY146" s="18" t="s">
        <v>135</v>
      </c>
      <c r="BE146" s="146">
        <f t="shared" si="5"/>
        <v>0</v>
      </c>
      <c r="BF146" s="146">
        <f t="shared" si="6"/>
        <v>0</v>
      </c>
      <c r="BG146" s="146">
        <f t="shared" si="7"/>
        <v>0</v>
      </c>
      <c r="BH146" s="146">
        <f t="shared" si="8"/>
        <v>0</v>
      </c>
      <c r="BI146" s="146">
        <f t="shared" si="9"/>
        <v>0</v>
      </c>
      <c r="BJ146" s="18" t="s">
        <v>141</v>
      </c>
      <c r="BK146" s="147" t="e">
        <f>ROUND(L146*#REF!,3)</f>
        <v>#REF!</v>
      </c>
      <c r="BL146" s="18" t="s">
        <v>198</v>
      </c>
      <c r="BM146" s="18" t="s">
        <v>538</v>
      </c>
    </row>
    <row r="147" spans="2:65" s="1" customFormat="1" ht="18" customHeight="1">
      <c r="B147" s="240"/>
      <c r="C147" s="248">
        <v>36</v>
      </c>
      <c r="D147" s="236"/>
      <c r="E147" s="237" t="s">
        <v>1232</v>
      </c>
      <c r="F147" s="235" t="s">
        <v>1426</v>
      </c>
      <c r="G147" s="235"/>
      <c r="H147" s="235"/>
      <c r="I147" s="235"/>
      <c r="J147" s="235" t="s">
        <v>820</v>
      </c>
      <c r="K147" s="238">
        <v>11</v>
      </c>
      <c r="L147" s="398"/>
      <c r="M147" s="398"/>
      <c r="N147" s="400"/>
      <c r="O147" s="400"/>
      <c r="P147" s="400"/>
      <c r="Q147" s="400"/>
      <c r="R147" s="241"/>
      <c r="T147" s="143" t="s">
        <v>5</v>
      </c>
      <c r="U147" s="40" t="s">
        <v>40</v>
      </c>
      <c r="V147" s="144">
        <v>0</v>
      </c>
      <c r="W147" s="144" t="e">
        <f>V147*#REF!</f>
        <v>#REF!</v>
      </c>
      <c r="X147" s="144">
        <v>0</v>
      </c>
      <c r="Y147" s="144" t="e">
        <f>X147*#REF!</f>
        <v>#REF!</v>
      </c>
      <c r="Z147" s="144">
        <v>0</v>
      </c>
      <c r="AA147" s="145" t="e">
        <f>Z147*#REF!</f>
        <v>#REF!</v>
      </c>
      <c r="AD147" s="398">
        <v>89.623999999999995</v>
      </c>
      <c r="AE147" s="398"/>
      <c r="AF147" s="1">
        <v>1.1415999999999999</v>
      </c>
      <c r="AR147" s="18" t="s">
        <v>246</v>
      </c>
      <c r="AT147" s="18" t="s">
        <v>199</v>
      </c>
      <c r="AU147" s="18" t="s">
        <v>141</v>
      </c>
      <c r="AY147" s="18" t="s">
        <v>135</v>
      </c>
      <c r="BE147" s="146">
        <f t="shared" si="5"/>
        <v>0</v>
      </c>
      <c r="BF147" s="146">
        <f t="shared" si="6"/>
        <v>0</v>
      </c>
      <c r="BG147" s="146">
        <f t="shared" si="7"/>
        <v>0</v>
      </c>
      <c r="BH147" s="146">
        <f t="shared" si="8"/>
        <v>0</v>
      </c>
      <c r="BI147" s="146">
        <f t="shared" si="9"/>
        <v>0</v>
      </c>
      <c r="BJ147" s="18" t="s">
        <v>141</v>
      </c>
      <c r="BK147" s="147" t="e">
        <f>ROUND(L147*#REF!,3)</f>
        <v>#REF!</v>
      </c>
      <c r="BL147" s="18" t="s">
        <v>198</v>
      </c>
      <c r="BM147" s="18" t="s">
        <v>541</v>
      </c>
    </row>
    <row r="148" spans="2:65" s="1" customFormat="1" ht="18" customHeight="1">
      <c r="B148" s="240"/>
      <c r="C148" s="248">
        <v>37</v>
      </c>
      <c r="D148" s="236"/>
      <c r="E148" s="237" t="s">
        <v>1233</v>
      </c>
      <c r="F148" s="235" t="s">
        <v>1425</v>
      </c>
      <c r="G148" s="235"/>
      <c r="H148" s="235"/>
      <c r="I148" s="235"/>
      <c r="J148" s="235" t="s">
        <v>820</v>
      </c>
      <c r="K148" s="238">
        <v>23</v>
      </c>
      <c r="L148" s="398"/>
      <c r="M148" s="398"/>
      <c r="N148" s="400"/>
      <c r="O148" s="400"/>
      <c r="P148" s="400"/>
      <c r="Q148" s="400"/>
      <c r="R148" s="241"/>
      <c r="T148" s="143" t="s">
        <v>5</v>
      </c>
      <c r="U148" s="40" t="s">
        <v>40</v>
      </c>
      <c r="V148" s="144">
        <v>0</v>
      </c>
      <c r="W148" s="144" t="e">
        <f>V148*#REF!</f>
        <v>#REF!</v>
      </c>
      <c r="X148" s="144">
        <v>0</v>
      </c>
      <c r="Y148" s="144" t="e">
        <f>X148*#REF!</f>
        <v>#REF!</v>
      </c>
      <c r="Z148" s="144">
        <v>0</v>
      </c>
      <c r="AA148" s="145" t="e">
        <f>Z148*#REF!</f>
        <v>#REF!</v>
      </c>
      <c r="AD148" s="398">
        <v>28.215</v>
      </c>
      <c r="AE148" s="398"/>
      <c r="AF148" s="1">
        <v>1.1415999999999999</v>
      </c>
      <c r="AR148" s="18" t="s">
        <v>246</v>
      </c>
      <c r="AT148" s="18" t="s">
        <v>199</v>
      </c>
      <c r="AU148" s="18" t="s">
        <v>141</v>
      </c>
      <c r="AY148" s="18" t="s">
        <v>135</v>
      </c>
      <c r="BE148" s="146">
        <f t="shared" si="5"/>
        <v>0</v>
      </c>
      <c r="BF148" s="146">
        <f t="shared" si="6"/>
        <v>0</v>
      </c>
      <c r="BG148" s="146">
        <f t="shared" si="7"/>
        <v>0</v>
      </c>
      <c r="BH148" s="146">
        <f t="shared" si="8"/>
        <v>0</v>
      </c>
      <c r="BI148" s="146">
        <f t="shared" si="9"/>
        <v>0</v>
      </c>
      <c r="BJ148" s="18" t="s">
        <v>141</v>
      </c>
      <c r="BK148" s="147" t="e">
        <f>ROUND(L148*#REF!,3)</f>
        <v>#REF!</v>
      </c>
      <c r="BL148" s="18" t="s">
        <v>198</v>
      </c>
      <c r="BM148" s="18" t="s">
        <v>544</v>
      </c>
    </row>
    <row r="149" spans="2:65" s="1" customFormat="1" ht="18" customHeight="1">
      <c r="B149" s="240"/>
      <c r="C149" s="248">
        <v>38</v>
      </c>
      <c r="D149" s="236"/>
      <c r="E149" s="237" t="s">
        <v>1234</v>
      </c>
      <c r="F149" s="235" t="s">
        <v>1427</v>
      </c>
      <c r="G149" s="235"/>
      <c r="H149" s="235"/>
      <c r="I149" s="235"/>
      <c r="J149" s="235" t="s">
        <v>820</v>
      </c>
      <c r="K149" s="238">
        <v>10</v>
      </c>
      <c r="L149" s="398"/>
      <c r="M149" s="398"/>
      <c r="N149" s="400"/>
      <c r="O149" s="400"/>
      <c r="P149" s="400"/>
      <c r="Q149" s="400"/>
      <c r="R149" s="241"/>
      <c r="T149" s="143" t="s">
        <v>5</v>
      </c>
      <c r="U149" s="40" t="s">
        <v>40</v>
      </c>
      <c r="V149" s="144">
        <v>0</v>
      </c>
      <c r="W149" s="144" t="e">
        <f>V149*#REF!</f>
        <v>#REF!</v>
      </c>
      <c r="X149" s="144">
        <v>0</v>
      </c>
      <c r="Y149" s="144" t="e">
        <f>X149*#REF!</f>
        <v>#REF!</v>
      </c>
      <c r="Z149" s="144">
        <v>0</v>
      </c>
      <c r="AA149" s="145" t="e">
        <f>Z149*#REF!</f>
        <v>#REF!</v>
      </c>
      <c r="AD149" s="398">
        <v>23.236000000000001</v>
      </c>
      <c r="AE149" s="398"/>
      <c r="AF149" s="1">
        <v>1.1415999999999999</v>
      </c>
      <c r="AR149" s="18" t="s">
        <v>246</v>
      </c>
      <c r="AT149" s="18" t="s">
        <v>199</v>
      </c>
      <c r="AU149" s="18" t="s">
        <v>141</v>
      </c>
      <c r="AY149" s="18" t="s">
        <v>135</v>
      </c>
      <c r="BE149" s="146">
        <f t="shared" si="5"/>
        <v>0</v>
      </c>
      <c r="BF149" s="146">
        <f t="shared" si="6"/>
        <v>0</v>
      </c>
      <c r="BG149" s="146">
        <f t="shared" si="7"/>
        <v>0</v>
      </c>
      <c r="BH149" s="146">
        <f t="shared" si="8"/>
        <v>0</v>
      </c>
      <c r="BI149" s="146">
        <f t="shared" si="9"/>
        <v>0</v>
      </c>
      <c r="BJ149" s="18" t="s">
        <v>141</v>
      </c>
      <c r="BK149" s="147" t="e">
        <f>ROUND(L149*#REF!,3)</f>
        <v>#REF!</v>
      </c>
      <c r="BL149" s="18" t="s">
        <v>198</v>
      </c>
      <c r="BM149" s="18" t="s">
        <v>547</v>
      </c>
    </row>
    <row r="150" spans="2:65" s="1" customFormat="1" ht="18" customHeight="1">
      <c r="B150" s="240"/>
      <c r="C150" s="248">
        <v>39</v>
      </c>
      <c r="D150" s="236"/>
      <c r="E150" s="237" t="s">
        <v>1235</v>
      </c>
      <c r="F150" s="235" t="s">
        <v>1428</v>
      </c>
      <c r="G150" s="235"/>
      <c r="H150" s="235"/>
      <c r="I150" s="235"/>
      <c r="J150" s="235" t="s">
        <v>820</v>
      </c>
      <c r="K150" s="238">
        <v>5</v>
      </c>
      <c r="L150" s="398"/>
      <c r="M150" s="398"/>
      <c r="N150" s="400"/>
      <c r="O150" s="400"/>
      <c r="P150" s="400"/>
      <c r="Q150" s="400"/>
      <c r="R150" s="241"/>
      <c r="T150" s="143" t="s">
        <v>5</v>
      </c>
      <c r="U150" s="40" t="s">
        <v>40</v>
      </c>
      <c r="V150" s="144">
        <v>0</v>
      </c>
      <c r="W150" s="144" t="e">
        <f>V150*#REF!</f>
        <v>#REF!</v>
      </c>
      <c r="X150" s="144">
        <v>0</v>
      </c>
      <c r="Y150" s="144" t="e">
        <f>X150*#REF!</f>
        <v>#REF!</v>
      </c>
      <c r="Z150" s="144">
        <v>0</v>
      </c>
      <c r="AA150" s="145" t="e">
        <f>Z150*#REF!</f>
        <v>#REF!</v>
      </c>
      <c r="AD150" s="398">
        <v>19.916</v>
      </c>
      <c r="AE150" s="398"/>
      <c r="AF150" s="1">
        <v>1.1415999999999999</v>
      </c>
      <c r="AR150" s="18" t="s">
        <v>246</v>
      </c>
      <c r="AT150" s="18" t="s">
        <v>199</v>
      </c>
      <c r="AU150" s="18" t="s">
        <v>141</v>
      </c>
      <c r="AY150" s="18" t="s">
        <v>135</v>
      </c>
      <c r="BE150" s="146">
        <f t="shared" si="5"/>
        <v>0</v>
      </c>
      <c r="BF150" s="146">
        <f t="shared" si="6"/>
        <v>0</v>
      </c>
      <c r="BG150" s="146">
        <f t="shared" si="7"/>
        <v>0</v>
      </c>
      <c r="BH150" s="146">
        <f t="shared" si="8"/>
        <v>0</v>
      </c>
      <c r="BI150" s="146">
        <f t="shared" si="9"/>
        <v>0</v>
      </c>
      <c r="BJ150" s="18" t="s">
        <v>141</v>
      </c>
      <c r="BK150" s="147" t="e">
        <f>ROUND(L150*#REF!,3)</f>
        <v>#REF!</v>
      </c>
      <c r="BL150" s="18" t="s">
        <v>198</v>
      </c>
      <c r="BM150" s="18" t="s">
        <v>550</v>
      </c>
    </row>
    <row r="151" spans="2:65" s="1" customFormat="1" ht="18" customHeight="1">
      <c r="B151" s="240"/>
      <c r="C151" s="248">
        <v>40</v>
      </c>
      <c r="D151" s="236"/>
      <c r="E151" s="237" t="s">
        <v>1236</v>
      </c>
      <c r="F151" s="235" t="s">
        <v>1429</v>
      </c>
      <c r="G151" s="235"/>
      <c r="H151" s="235"/>
      <c r="I151" s="235"/>
      <c r="J151" s="235" t="s">
        <v>820</v>
      </c>
      <c r="K151" s="238">
        <v>8</v>
      </c>
      <c r="L151" s="398"/>
      <c r="M151" s="398"/>
      <c r="N151" s="400"/>
      <c r="O151" s="400"/>
      <c r="P151" s="400"/>
      <c r="Q151" s="400"/>
      <c r="R151" s="241"/>
      <c r="T151" s="143" t="s">
        <v>5</v>
      </c>
      <c r="U151" s="40" t="s">
        <v>40</v>
      </c>
      <c r="V151" s="144">
        <v>0</v>
      </c>
      <c r="W151" s="144" t="e">
        <f>V151*#REF!</f>
        <v>#REF!</v>
      </c>
      <c r="X151" s="144">
        <v>0</v>
      </c>
      <c r="Y151" s="144" t="e">
        <f>X151*#REF!</f>
        <v>#REF!</v>
      </c>
      <c r="Z151" s="144">
        <v>0</v>
      </c>
      <c r="AA151" s="145" t="e">
        <f>Z151*#REF!</f>
        <v>#REF!</v>
      </c>
      <c r="AD151" s="398">
        <v>46.802999999999997</v>
      </c>
      <c r="AE151" s="398"/>
      <c r="AF151" s="1">
        <v>1.1415999999999999</v>
      </c>
      <c r="AR151" s="18" t="s">
        <v>246</v>
      </c>
      <c r="AT151" s="18" t="s">
        <v>199</v>
      </c>
      <c r="AU151" s="18" t="s">
        <v>141</v>
      </c>
      <c r="AY151" s="18" t="s">
        <v>135</v>
      </c>
      <c r="BE151" s="146">
        <f t="shared" si="5"/>
        <v>0</v>
      </c>
      <c r="BF151" s="146">
        <f t="shared" si="6"/>
        <v>0</v>
      </c>
      <c r="BG151" s="146">
        <f t="shared" si="7"/>
        <v>0</v>
      </c>
      <c r="BH151" s="146">
        <f t="shared" si="8"/>
        <v>0</v>
      </c>
      <c r="BI151" s="146">
        <f t="shared" si="9"/>
        <v>0</v>
      </c>
      <c r="BJ151" s="18" t="s">
        <v>141</v>
      </c>
      <c r="BK151" s="147" t="e">
        <f>ROUND(L151*#REF!,3)</f>
        <v>#REF!</v>
      </c>
      <c r="BL151" s="18" t="s">
        <v>198</v>
      </c>
      <c r="BM151" s="18" t="s">
        <v>553</v>
      </c>
    </row>
    <row r="152" spans="2:65" s="1" customFormat="1" ht="18" customHeight="1">
      <c r="B152" s="240"/>
      <c r="C152" s="248">
        <v>41</v>
      </c>
      <c r="D152" s="236"/>
      <c r="E152" s="237" t="s">
        <v>1237</v>
      </c>
      <c r="F152" s="235" t="s">
        <v>1431</v>
      </c>
      <c r="G152" s="235"/>
      <c r="H152" s="235"/>
      <c r="I152" s="235"/>
      <c r="J152" s="235" t="s">
        <v>820</v>
      </c>
      <c r="K152" s="238">
        <v>4</v>
      </c>
      <c r="L152" s="398"/>
      <c r="M152" s="398"/>
      <c r="N152" s="400"/>
      <c r="O152" s="400"/>
      <c r="P152" s="400"/>
      <c r="Q152" s="400"/>
      <c r="R152" s="241"/>
      <c r="T152" s="143" t="s">
        <v>5</v>
      </c>
      <c r="U152" s="40" t="s">
        <v>40</v>
      </c>
      <c r="V152" s="144">
        <v>0</v>
      </c>
      <c r="W152" s="144" t="e">
        <f>V152*#REF!</f>
        <v>#REF!</v>
      </c>
      <c r="X152" s="144">
        <v>0</v>
      </c>
      <c r="Y152" s="144" t="e">
        <f>X152*#REF!</f>
        <v>#REF!</v>
      </c>
      <c r="Z152" s="144">
        <v>0</v>
      </c>
      <c r="AA152" s="145" t="e">
        <f>Z152*#REF!</f>
        <v>#REF!</v>
      </c>
      <c r="AD152" s="398">
        <v>36.512999999999998</v>
      </c>
      <c r="AE152" s="398"/>
      <c r="AF152" s="1">
        <v>1.1415999999999999</v>
      </c>
      <c r="AR152" s="18" t="s">
        <v>246</v>
      </c>
      <c r="AT152" s="18" t="s">
        <v>199</v>
      </c>
      <c r="AU152" s="18" t="s">
        <v>141</v>
      </c>
      <c r="AY152" s="18" t="s">
        <v>135</v>
      </c>
      <c r="BE152" s="146">
        <f t="shared" si="5"/>
        <v>0</v>
      </c>
      <c r="BF152" s="146">
        <f t="shared" si="6"/>
        <v>0</v>
      </c>
      <c r="BG152" s="146">
        <f t="shared" si="7"/>
        <v>0</v>
      </c>
      <c r="BH152" s="146">
        <f t="shared" si="8"/>
        <v>0</v>
      </c>
      <c r="BI152" s="146">
        <f t="shared" si="9"/>
        <v>0</v>
      </c>
      <c r="BJ152" s="18" t="s">
        <v>141</v>
      </c>
      <c r="BK152" s="147" t="e">
        <f>ROUND(L152*#REF!,3)</f>
        <v>#REF!</v>
      </c>
      <c r="BL152" s="18" t="s">
        <v>198</v>
      </c>
      <c r="BM152" s="18" t="s">
        <v>556</v>
      </c>
    </row>
    <row r="153" spans="2:65" s="1" customFormat="1" ht="18" customHeight="1">
      <c r="B153" s="240"/>
      <c r="C153" s="248">
        <v>42</v>
      </c>
      <c r="D153" s="236"/>
      <c r="E153" s="237" t="s">
        <v>1238</v>
      </c>
      <c r="F153" s="235" t="s">
        <v>1430</v>
      </c>
      <c r="G153" s="235"/>
      <c r="H153" s="235"/>
      <c r="I153" s="235"/>
      <c r="J153" s="235" t="s">
        <v>820</v>
      </c>
      <c r="K153" s="238">
        <v>2</v>
      </c>
      <c r="L153" s="398"/>
      <c r="M153" s="398"/>
      <c r="N153" s="400"/>
      <c r="O153" s="400"/>
      <c r="P153" s="400"/>
      <c r="Q153" s="400"/>
      <c r="R153" s="241"/>
      <c r="T153" s="143" t="s">
        <v>5</v>
      </c>
      <c r="U153" s="40" t="s">
        <v>40</v>
      </c>
      <c r="V153" s="144">
        <v>0</v>
      </c>
      <c r="W153" s="144" t="e">
        <f>V153*#REF!</f>
        <v>#REF!</v>
      </c>
      <c r="X153" s="144">
        <v>0</v>
      </c>
      <c r="Y153" s="144" t="e">
        <f>X153*#REF!</f>
        <v>#REF!</v>
      </c>
      <c r="Z153" s="144">
        <v>0</v>
      </c>
      <c r="AA153" s="145" t="e">
        <f>Z153*#REF!</f>
        <v>#REF!</v>
      </c>
      <c r="AD153" s="398">
        <v>23.236000000000001</v>
      </c>
      <c r="AE153" s="398"/>
      <c r="AF153" s="1">
        <v>1.1415999999999999</v>
      </c>
      <c r="AR153" s="18" t="s">
        <v>246</v>
      </c>
      <c r="AT153" s="18" t="s">
        <v>199</v>
      </c>
      <c r="AU153" s="18" t="s">
        <v>141</v>
      </c>
      <c r="AY153" s="18" t="s">
        <v>135</v>
      </c>
      <c r="BE153" s="146">
        <f t="shared" si="5"/>
        <v>0</v>
      </c>
      <c r="BF153" s="146">
        <f t="shared" si="6"/>
        <v>0</v>
      </c>
      <c r="BG153" s="146">
        <f t="shared" si="7"/>
        <v>0</v>
      </c>
      <c r="BH153" s="146">
        <f t="shared" si="8"/>
        <v>0</v>
      </c>
      <c r="BI153" s="146">
        <f t="shared" si="9"/>
        <v>0</v>
      </c>
      <c r="BJ153" s="18" t="s">
        <v>141</v>
      </c>
      <c r="BK153" s="147" t="e">
        <f>ROUND(L153*#REF!,3)</f>
        <v>#REF!</v>
      </c>
      <c r="BL153" s="18" t="s">
        <v>198</v>
      </c>
      <c r="BM153" s="18" t="s">
        <v>559</v>
      </c>
    </row>
    <row r="154" spans="2:65" s="1" customFormat="1" ht="18" customHeight="1">
      <c r="B154" s="240"/>
      <c r="C154" s="248">
        <v>43</v>
      </c>
      <c r="D154" s="236"/>
      <c r="E154" s="237" t="s">
        <v>1239</v>
      </c>
      <c r="F154" s="235" t="s">
        <v>1302</v>
      </c>
      <c r="G154" s="235"/>
      <c r="H154" s="235"/>
      <c r="I154" s="235"/>
      <c r="J154" s="235" t="s">
        <v>820</v>
      </c>
      <c r="K154" s="238">
        <v>9</v>
      </c>
      <c r="L154" s="398"/>
      <c r="M154" s="398"/>
      <c r="N154" s="400"/>
      <c r="O154" s="400"/>
      <c r="P154" s="400"/>
      <c r="Q154" s="400"/>
      <c r="R154" s="241"/>
      <c r="T154" s="143" t="s">
        <v>5</v>
      </c>
      <c r="U154" s="40" t="s">
        <v>40</v>
      </c>
      <c r="V154" s="144">
        <v>0</v>
      </c>
      <c r="W154" s="144" t="e">
        <f>V154*#REF!</f>
        <v>#REF!</v>
      </c>
      <c r="X154" s="144">
        <v>0</v>
      </c>
      <c r="Y154" s="144" t="e">
        <f>X154*#REF!</f>
        <v>#REF!</v>
      </c>
      <c r="Z154" s="144">
        <v>0</v>
      </c>
      <c r="AA154" s="145" t="e">
        <f>Z154*#REF!</f>
        <v>#REF!</v>
      </c>
      <c r="AD154" s="398">
        <v>119.498</v>
      </c>
      <c r="AE154" s="398"/>
      <c r="AF154" s="1">
        <v>1.1415999999999999</v>
      </c>
      <c r="AR154" s="18" t="s">
        <v>246</v>
      </c>
      <c r="AT154" s="18" t="s">
        <v>199</v>
      </c>
      <c r="AU154" s="18" t="s">
        <v>141</v>
      </c>
      <c r="AY154" s="18" t="s">
        <v>135</v>
      </c>
      <c r="BE154" s="146">
        <f t="shared" si="5"/>
        <v>0</v>
      </c>
      <c r="BF154" s="146">
        <f t="shared" si="6"/>
        <v>0</v>
      </c>
      <c r="BG154" s="146">
        <f t="shared" si="7"/>
        <v>0</v>
      </c>
      <c r="BH154" s="146">
        <f t="shared" si="8"/>
        <v>0</v>
      </c>
      <c r="BI154" s="146">
        <f t="shared" si="9"/>
        <v>0</v>
      </c>
      <c r="BJ154" s="18" t="s">
        <v>141</v>
      </c>
      <c r="BK154" s="147" t="e">
        <f>ROUND(L154*#REF!,3)</f>
        <v>#REF!</v>
      </c>
      <c r="BL154" s="18" t="s">
        <v>198</v>
      </c>
      <c r="BM154" s="18" t="s">
        <v>562</v>
      </c>
    </row>
    <row r="155" spans="2:65" s="1" customFormat="1" ht="18" customHeight="1">
      <c r="B155" s="240"/>
      <c r="C155" s="248">
        <v>44</v>
      </c>
      <c r="D155" s="236"/>
      <c r="E155" s="237" t="s">
        <v>1240</v>
      </c>
      <c r="F155" s="235" t="s">
        <v>1303</v>
      </c>
      <c r="G155" s="235"/>
      <c r="H155" s="235"/>
      <c r="I155" s="235"/>
      <c r="J155" s="235" t="s">
        <v>820</v>
      </c>
      <c r="K155" s="238">
        <v>2</v>
      </c>
      <c r="L155" s="398"/>
      <c r="M155" s="398"/>
      <c r="N155" s="400"/>
      <c r="O155" s="400"/>
      <c r="P155" s="400"/>
      <c r="Q155" s="400"/>
      <c r="R155" s="241"/>
      <c r="T155" s="143" t="s">
        <v>5</v>
      </c>
      <c r="U155" s="40" t="s">
        <v>40</v>
      </c>
      <c r="V155" s="144">
        <v>0</v>
      </c>
      <c r="W155" s="144" t="e">
        <f>V155*#REF!</f>
        <v>#REF!</v>
      </c>
      <c r="X155" s="144">
        <v>0</v>
      </c>
      <c r="Y155" s="144" t="e">
        <f>X155*#REF!</f>
        <v>#REF!</v>
      </c>
      <c r="Z155" s="144">
        <v>0</v>
      </c>
      <c r="AA155" s="145" t="e">
        <f>Z155*#REF!</f>
        <v>#REF!</v>
      </c>
      <c r="AD155" s="398">
        <v>106.221</v>
      </c>
      <c r="AE155" s="398"/>
      <c r="AF155" s="1">
        <v>1.1415999999999999</v>
      </c>
      <c r="AR155" s="18" t="s">
        <v>246</v>
      </c>
      <c r="AT155" s="18" t="s">
        <v>199</v>
      </c>
      <c r="AU155" s="18" t="s">
        <v>141</v>
      </c>
      <c r="AY155" s="18" t="s">
        <v>135</v>
      </c>
      <c r="BE155" s="146">
        <f t="shared" si="5"/>
        <v>0</v>
      </c>
      <c r="BF155" s="146">
        <f t="shared" si="6"/>
        <v>0</v>
      </c>
      <c r="BG155" s="146">
        <f t="shared" si="7"/>
        <v>0</v>
      </c>
      <c r="BH155" s="146">
        <f t="shared" si="8"/>
        <v>0</v>
      </c>
      <c r="BI155" s="146">
        <f t="shared" si="9"/>
        <v>0</v>
      </c>
      <c r="BJ155" s="18" t="s">
        <v>141</v>
      </c>
      <c r="BK155" s="147" t="e">
        <f>ROUND(L155*#REF!,3)</f>
        <v>#REF!</v>
      </c>
      <c r="BL155" s="18" t="s">
        <v>198</v>
      </c>
      <c r="BM155" s="18" t="s">
        <v>565</v>
      </c>
    </row>
    <row r="156" spans="2:65" s="1" customFormat="1" ht="18" customHeight="1">
      <c r="B156" s="240"/>
      <c r="C156" s="248">
        <v>48</v>
      </c>
      <c r="D156" s="236"/>
      <c r="E156" s="237" t="s">
        <v>1241</v>
      </c>
      <c r="F156" s="235" t="s">
        <v>1304</v>
      </c>
      <c r="G156" s="235"/>
      <c r="H156" s="235"/>
      <c r="I156" s="235"/>
      <c r="J156" s="235" t="s">
        <v>815</v>
      </c>
      <c r="K156" s="238">
        <v>630</v>
      </c>
      <c r="L156" s="398"/>
      <c r="M156" s="398"/>
      <c r="N156" s="400"/>
      <c r="O156" s="400"/>
      <c r="P156" s="400"/>
      <c r="Q156" s="400"/>
      <c r="R156" s="241"/>
      <c r="T156" s="143" t="s">
        <v>5</v>
      </c>
      <c r="U156" s="40" t="s">
        <v>40</v>
      </c>
      <c r="V156" s="144">
        <v>0</v>
      </c>
      <c r="W156" s="144" t="e">
        <f>V156*#REF!</f>
        <v>#REF!</v>
      </c>
      <c r="X156" s="144">
        <v>0</v>
      </c>
      <c r="Y156" s="144" t="e">
        <f>X156*#REF!</f>
        <v>#REF!</v>
      </c>
      <c r="Z156" s="144">
        <v>0</v>
      </c>
      <c r="AA156" s="145" t="e">
        <f>Z156*#REF!</f>
        <v>#REF!</v>
      </c>
      <c r="AD156" s="398">
        <v>0.61699999999999999</v>
      </c>
      <c r="AE156" s="398"/>
      <c r="AF156" s="1">
        <v>1.1415999999999999</v>
      </c>
      <c r="AR156" s="18" t="s">
        <v>246</v>
      </c>
      <c r="AT156" s="18" t="s">
        <v>199</v>
      </c>
      <c r="AU156" s="18" t="s">
        <v>141</v>
      </c>
      <c r="AY156" s="18" t="s">
        <v>135</v>
      </c>
      <c r="BE156" s="146">
        <f t="shared" si="5"/>
        <v>0</v>
      </c>
      <c r="BF156" s="146">
        <f t="shared" si="6"/>
        <v>0</v>
      </c>
      <c r="BG156" s="146">
        <f t="shared" si="7"/>
        <v>0</v>
      </c>
      <c r="BH156" s="146">
        <f t="shared" si="8"/>
        <v>0</v>
      </c>
      <c r="BI156" s="146">
        <f t="shared" si="9"/>
        <v>0</v>
      </c>
      <c r="BJ156" s="18" t="s">
        <v>141</v>
      </c>
      <c r="BK156" s="147" t="e">
        <f>ROUND(L156*#REF!,3)</f>
        <v>#REF!</v>
      </c>
      <c r="BL156" s="18" t="s">
        <v>198</v>
      </c>
      <c r="BM156" s="18" t="s">
        <v>577</v>
      </c>
    </row>
    <row r="157" spans="2:65" s="1" customFormat="1" ht="18" customHeight="1">
      <c r="B157" s="240"/>
      <c r="C157" s="248">
        <v>49</v>
      </c>
      <c r="D157" s="236"/>
      <c r="E157" s="237" t="s">
        <v>1242</v>
      </c>
      <c r="F157" s="235" t="s">
        <v>1305</v>
      </c>
      <c r="G157" s="235"/>
      <c r="H157" s="235"/>
      <c r="I157" s="235"/>
      <c r="J157" s="235" t="s">
        <v>815</v>
      </c>
      <c r="K157" s="238">
        <v>170</v>
      </c>
      <c r="L157" s="398"/>
      <c r="M157" s="398"/>
      <c r="N157" s="400"/>
      <c r="O157" s="400"/>
      <c r="P157" s="400"/>
      <c r="Q157" s="400"/>
      <c r="R157" s="241"/>
      <c r="T157" s="143" t="s">
        <v>5</v>
      </c>
      <c r="U157" s="40" t="s">
        <v>40</v>
      </c>
      <c r="V157" s="144">
        <v>0</v>
      </c>
      <c r="W157" s="144" t="e">
        <f>V157*#REF!</f>
        <v>#REF!</v>
      </c>
      <c r="X157" s="144">
        <v>0</v>
      </c>
      <c r="Y157" s="144" t="e">
        <f>X157*#REF!</f>
        <v>#REF!</v>
      </c>
      <c r="Z157" s="144">
        <v>0</v>
      </c>
      <c r="AA157" s="145" t="e">
        <f>Z157*#REF!</f>
        <v>#REF!</v>
      </c>
      <c r="AD157" s="398">
        <v>0.58099999999999996</v>
      </c>
      <c r="AE157" s="398"/>
      <c r="AF157" s="1">
        <v>1.1415999999999999</v>
      </c>
      <c r="AR157" s="18" t="s">
        <v>246</v>
      </c>
      <c r="AT157" s="18" t="s">
        <v>199</v>
      </c>
      <c r="AU157" s="18" t="s">
        <v>141</v>
      </c>
      <c r="AY157" s="18" t="s">
        <v>135</v>
      </c>
      <c r="BE157" s="146">
        <f t="shared" si="5"/>
        <v>0</v>
      </c>
      <c r="BF157" s="146">
        <f t="shared" si="6"/>
        <v>0</v>
      </c>
      <c r="BG157" s="146">
        <f t="shared" si="7"/>
        <v>0</v>
      </c>
      <c r="BH157" s="146">
        <f t="shared" si="8"/>
        <v>0</v>
      </c>
      <c r="BI157" s="146">
        <f t="shared" si="9"/>
        <v>0</v>
      </c>
      <c r="BJ157" s="18" t="s">
        <v>141</v>
      </c>
      <c r="BK157" s="147" t="e">
        <f>ROUND(L157*#REF!,3)</f>
        <v>#REF!</v>
      </c>
      <c r="BL157" s="18" t="s">
        <v>198</v>
      </c>
      <c r="BM157" s="18" t="s">
        <v>580</v>
      </c>
    </row>
    <row r="158" spans="2:65" s="1" customFormat="1" ht="18" customHeight="1">
      <c r="B158" s="240"/>
      <c r="C158" s="248">
        <v>50</v>
      </c>
      <c r="D158" s="236"/>
      <c r="E158" s="237" t="s">
        <v>1243</v>
      </c>
      <c r="F158" s="235" t="s">
        <v>1306</v>
      </c>
      <c r="G158" s="235"/>
      <c r="H158" s="235"/>
      <c r="I158" s="235"/>
      <c r="J158" s="235" t="s">
        <v>815</v>
      </c>
      <c r="K158" s="238">
        <v>240</v>
      </c>
      <c r="L158" s="398"/>
      <c r="M158" s="398"/>
      <c r="N158" s="400"/>
      <c r="O158" s="400"/>
      <c r="P158" s="400"/>
      <c r="Q158" s="400"/>
      <c r="R158" s="241"/>
      <c r="T158" s="143" t="s">
        <v>5</v>
      </c>
      <c r="U158" s="40" t="s">
        <v>40</v>
      </c>
      <c r="V158" s="144">
        <v>0</v>
      </c>
      <c r="W158" s="144" t="e">
        <f>V158*#REF!</f>
        <v>#REF!</v>
      </c>
      <c r="X158" s="144">
        <v>0</v>
      </c>
      <c r="Y158" s="144" t="e">
        <f>X158*#REF!</f>
        <v>#REF!</v>
      </c>
      <c r="Z158" s="144">
        <v>0</v>
      </c>
      <c r="AA158" s="145" t="e">
        <f>Z158*#REF!</f>
        <v>#REF!</v>
      </c>
      <c r="AD158" s="398">
        <v>0.58099999999999996</v>
      </c>
      <c r="AE158" s="398"/>
      <c r="AF158" s="1">
        <v>1.1415999999999999</v>
      </c>
      <c r="AR158" s="18" t="s">
        <v>246</v>
      </c>
      <c r="AT158" s="18" t="s">
        <v>199</v>
      </c>
      <c r="AU158" s="18" t="s">
        <v>141</v>
      </c>
      <c r="AY158" s="18" t="s">
        <v>135</v>
      </c>
      <c r="BE158" s="146">
        <f t="shared" si="5"/>
        <v>0</v>
      </c>
      <c r="BF158" s="146">
        <f t="shared" si="6"/>
        <v>0</v>
      </c>
      <c r="BG158" s="146">
        <f t="shared" si="7"/>
        <v>0</v>
      </c>
      <c r="BH158" s="146">
        <f t="shared" si="8"/>
        <v>0</v>
      </c>
      <c r="BI158" s="146">
        <f t="shared" si="9"/>
        <v>0</v>
      </c>
      <c r="BJ158" s="18" t="s">
        <v>141</v>
      </c>
      <c r="BK158" s="147" t="e">
        <f>ROUND(L158*#REF!,3)</f>
        <v>#REF!</v>
      </c>
      <c r="BL158" s="18" t="s">
        <v>198</v>
      </c>
      <c r="BM158" s="18" t="s">
        <v>583</v>
      </c>
    </row>
    <row r="159" spans="2:65" s="1" customFormat="1" ht="18" customHeight="1">
      <c r="B159" s="240"/>
      <c r="C159" s="246">
        <v>51</v>
      </c>
      <c r="D159" s="236"/>
      <c r="E159" s="237" t="s">
        <v>1244</v>
      </c>
      <c r="F159" s="235" t="s">
        <v>1307</v>
      </c>
      <c r="G159" s="235"/>
      <c r="H159" s="235"/>
      <c r="I159" s="235"/>
      <c r="J159" s="235" t="s">
        <v>815</v>
      </c>
      <c r="K159" s="238">
        <v>120</v>
      </c>
      <c r="L159" s="398"/>
      <c r="M159" s="398"/>
      <c r="N159" s="400"/>
      <c r="O159" s="400"/>
      <c r="P159" s="400"/>
      <c r="Q159" s="400"/>
      <c r="R159" s="241"/>
      <c r="T159" s="143" t="s">
        <v>5</v>
      </c>
      <c r="U159" s="40" t="s">
        <v>40</v>
      </c>
      <c r="V159" s="144">
        <v>0.1</v>
      </c>
      <c r="W159" s="144" t="e">
        <f>V159*#REF!</f>
        <v>#REF!</v>
      </c>
      <c r="X159" s="144">
        <v>0</v>
      </c>
      <c r="Y159" s="144" t="e">
        <f>X159*#REF!</f>
        <v>#REF!</v>
      </c>
      <c r="Z159" s="144">
        <v>3.0000000000000001E-3</v>
      </c>
      <c r="AA159" s="145" t="e">
        <f>Z159*#REF!</f>
        <v>#REF!</v>
      </c>
      <c r="AD159" s="398">
        <v>0.996</v>
      </c>
      <c r="AE159" s="398"/>
      <c r="AF159" s="1">
        <v>1.1415999999999999</v>
      </c>
      <c r="AR159" s="18" t="s">
        <v>198</v>
      </c>
      <c r="AT159" s="18" t="s">
        <v>136</v>
      </c>
      <c r="AU159" s="18" t="s">
        <v>141</v>
      </c>
      <c r="AY159" s="18" t="s">
        <v>135</v>
      </c>
      <c r="BE159" s="146">
        <f t="shared" si="5"/>
        <v>0</v>
      </c>
      <c r="BF159" s="146">
        <f t="shared" si="6"/>
        <v>0</v>
      </c>
      <c r="BG159" s="146">
        <f t="shared" si="7"/>
        <v>0</v>
      </c>
      <c r="BH159" s="146">
        <f t="shared" si="8"/>
        <v>0</v>
      </c>
      <c r="BI159" s="146">
        <f t="shared" si="9"/>
        <v>0</v>
      </c>
      <c r="BJ159" s="18" t="s">
        <v>141</v>
      </c>
      <c r="BK159" s="147" t="e">
        <f>ROUND(L159*#REF!,3)</f>
        <v>#REF!</v>
      </c>
      <c r="BL159" s="18" t="s">
        <v>198</v>
      </c>
      <c r="BM159" s="18" t="s">
        <v>586</v>
      </c>
    </row>
    <row r="160" spans="2:65" s="1" customFormat="1" ht="18" customHeight="1">
      <c r="B160" s="240"/>
      <c r="C160" s="246">
        <v>52</v>
      </c>
      <c r="D160" s="236"/>
      <c r="E160" s="237" t="s">
        <v>1245</v>
      </c>
      <c r="F160" s="235" t="s">
        <v>1308</v>
      </c>
      <c r="G160" s="235"/>
      <c r="H160" s="235"/>
      <c r="I160" s="235"/>
      <c r="J160" s="235" t="s">
        <v>815</v>
      </c>
      <c r="K160" s="238">
        <v>100</v>
      </c>
      <c r="L160" s="398"/>
      <c r="M160" s="398"/>
      <c r="N160" s="400"/>
      <c r="O160" s="400"/>
      <c r="P160" s="400"/>
      <c r="Q160" s="400"/>
      <c r="R160" s="241"/>
      <c r="T160" s="143" t="s">
        <v>5</v>
      </c>
      <c r="U160" s="40" t="s">
        <v>40</v>
      </c>
      <c r="V160" s="144">
        <v>0</v>
      </c>
      <c r="W160" s="144" t="e">
        <f>V160*#REF!</f>
        <v>#REF!</v>
      </c>
      <c r="X160" s="144">
        <v>0</v>
      </c>
      <c r="Y160" s="144" t="e">
        <f>X160*#REF!</f>
        <v>#REF!</v>
      </c>
      <c r="Z160" s="144">
        <v>0</v>
      </c>
      <c r="AA160" s="145" t="e">
        <f>Z160*#REF!</f>
        <v>#REF!</v>
      </c>
      <c r="AD160" s="398">
        <v>0.996</v>
      </c>
      <c r="AE160" s="398"/>
      <c r="AF160" s="1">
        <v>1.1415999999999999</v>
      </c>
      <c r="AR160" s="18" t="s">
        <v>198</v>
      </c>
      <c r="AT160" s="18" t="s">
        <v>136</v>
      </c>
      <c r="AU160" s="18" t="s">
        <v>141</v>
      </c>
      <c r="AY160" s="18" t="s">
        <v>135</v>
      </c>
      <c r="BE160" s="146">
        <f t="shared" si="5"/>
        <v>0</v>
      </c>
      <c r="BF160" s="146">
        <f t="shared" si="6"/>
        <v>0</v>
      </c>
      <c r="BG160" s="146">
        <f t="shared" si="7"/>
        <v>0</v>
      </c>
      <c r="BH160" s="146">
        <f t="shared" si="8"/>
        <v>0</v>
      </c>
      <c r="BI160" s="146">
        <f t="shared" si="9"/>
        <v>0</v>
      </c>
      <c r="BJ160" s="18" t="s">
        <v>141</v>
      </c>
      <c r="BK160" s="147" t="e">
        <f>ROUND(L160*#REF!,3)</f>
        <v>#REF!</v>
      </c>
      <c r="BL160" s="18" t="s">
        <v>198</v>
      </c>
      <c r="BM160" s="18" t="s">
        <v>587</v>
      </c>
    </row>
    <row r="161" spans="2:65" s="9" customFormat="1" ht="18" customHeight="1">
      <c r="B161" s="222"/>
      <c r="C161" s="247">
        <v>53</v>
      </c>
      <c r="D161" s="231"/>
      <c r="E161" s="237" t="s">
        <v>1246</v>
      </c>
      <c r="F161" s="235" t="s">
        <v>1309</v>
      </c>
      <c r="G161" s="235"/>
      <c r="H161" s="235"/>
      <c r="I161" s="235"/>
      <c r="J161" s="235" t="s">
        <v>815</v>
      </c>
      <c r="K161" s="238">
        <v>25</v>
      </c>
      <c r="L161" s="398"/>
      <c r="M161" s="398"/>
      <c r="N161" s="400"/>
      <c r="O161" s="400"/>
      <c r="P161" s="400"/>
      <c r="Q161" s="400"/>
      <c r="R161" s="223"/>
      <c r="T161" s="130"/>
      <c r="U161" s="127"/>
      <c r="V161" s="127"/>
      <c r="W161" s="131" t="e">
        <f>SUM(W162:W165)</f>
        <v>#REF!</v>
      </c>
      <c r="X161" s="127"/>
      <c r="Y161" s="131" t="e">
        <f>SUM(Y162:Y165)</f>
        <v>#REF!</v>
      </c>
      <c r="Z161" s="127"/>
      <c r="AA161" s="132" t="e">
        <f>SUM(AA162:AA165)</f>
        <v>#REF!</v>
      </c>
      <c r="AD161" s="397">
        <v>0.61699999999999999</v>
      </c>
      <c r="AE161" s="397"/>
      <c r="AF161" s="1">
        <v>1.1415999999999999</v>
      </c>
      <c r="AR161" s="133" t="s">
        <v>141</v>
      </c>
      <c r="AT161" s="134" t="s">
        <v>72</v>
      </c>
      <c r="AU161" s="134" t="s">
        <v>80</v>
      </c>
      <c r="AY161" s="133" t="s">
        <v>135</v>
      </c>
      <c r="BK161" s="135" t="e">
        <f>SUM(BK162:BK165)</f>
        <v>#REF!</v>
      </c>
    </row>
    <row r="162" spans="2:65" s="1" customFormat="1" ht="18" customHeight="1">
      <c r="B162" s="240"/>
      <c r="C162" s="246">
        <v>54</v>
      </c>
      <c r="D162" s="236"/>
      <c r="E162" s="237" t="s">
        <v>1247</v>
      </c>
      <c r="F162" s="235" t="s">
        <v>1310</v>
      </c>
      <c r="G162" s="235"/>
      <c r="H162" s="235"/>
      <c r="I162" s="235"/>
      <c r="J162" s="235" t="s">
        <v>815</v>
      </c>
      <c r="K162" s="238">
        <v>25</v>
      </c>
      <c r="L162" s="398"/>
      <c r="M162" s="398"/>
      <c r="N162" s="400"/>
      <c r="O162" s="400"/>
      <c r="P162" s="400"/>
      <c r="Q162" s="400"/>
      <c r="R162" s="241"/>
      <c r="T162" s="143" t="s">
        <v>5</v>
      </c>
      <c r="U162" s="40" t="s">
        <v>40</v>
      </c>
      <c r="V162" s="144">
        <v>0.69333</v>
      </c>
      <c r="W162" s="144" t="e">
        <f>V162*#REF!</f>
        <v>#REF!</v>
      </c>
      <c r="X162" s="144">
        <v>1.7000000000000001E-4</v>
      </c>
      <c r="Y162" s="144" t="e">
        <f>X162*#REF!</f>
        <v>#REF!</v>
      </c>
      <c r="Z162" s="144">
        <v>0</v>
      </c>
      <c r="AA162" s="145" t="e">
        <f>Z162*#REF!</f>
        <v>#REF!</v>
      </c>
      <c r="AD162" s="398">
        <v>0.94599999999999995</v>
      </c>
      <c r="AE162" s="398"/>
      <c r="AF162" s="1">
        <v>1.1415999999999999</v>
      </c>
      <c r="AR162" s="18" t="s">
        <v>198</v>
      </c>
      <c r="AT162" s="18" t="s">
        <v>136</v>
      </c>
      <c r="AU162" s="18" t="s">
        <v>141</v>
      </c>
      <c r="AY162" s="18" t="s">
        <v>135</v>
      </c>
      <c r="BE162" s="146">
        <f>IF(U162="základná",N162,0)</f>
        <v>0</v>
      </c>
      <c r="BF162" s="146">
        <f>IF(U162="znížená",N162,0)</f>
        <v>0</v>
      </c>
      <c r="BG162" s="146">
        <f>IF(U162="zákl. prenesená",N162,0)</f>
        <v>0</v>
      </c>
      <c r="BH162" s="146">
        <f>IF(U162="zníž. prenesená",N162,0)</f>
        <v>0</v>
      </c>
      <c r="BI162" s="146">
        <f>IF(U162="nulová",N162,0)</f>
        <v>0</v>
      </c>
      <c r="BJ162" s="18" t="s">
        <v>141</v>
      </c>
      <c r="BK162" s="147" t="e">
        <f>ROUND(L162*#REF!,3)</f>
        <v>#REF!</v>
      </c>
      <c r="BL162" s="18" t="s">
        <v>198</v>
      </c>
      <c r="BM162" s="18" t="s">
        <v>590</v>
      </c>
    </row>
    <row r="163" spans="2:65" s="1" customFormat="1" ht="18" customHeight="1">
      <c r="B163" s="240"/>
      <c r="C163" s="248">
        <v>55</v>
      </c>
      <c r="D163" s="236"/>
      <c r="E163" s="237" t="s">
        <v>1248</v>
      </c>
      <c r="F163" s="235" t="s">
        <v>1311</v>
      </c>
      <c r="G163" s="235"/>
      <c r="H163" s="235"/>
      <c r="I163" s="235"/>
      <c r="J163" s="235" t="s">
        <v>815</v>
      </c>
      <c r="K163" s="238">
        <v>230</v>
      </c>
      <c r="L163" s="398"/>
      <c r="M163" s="398"/>
      <c r="N163" s="400"/>
      <c r="O163" s="400"/>
      <c r="P163" s="400"/>
      <c r="Q163" s="400"/>
      <c r="R163" s="241"/>
      <c r="T163" s="143" t="s">
        <v>5</v>
      </c>
      <c r="U163" s="40" t="s">
        <v>40</v>
      </c>
      <c r="V163" s="144">
        <v>0</v>
      </c>
      <c r="W163" s="144" t="e">
        <f>V163*#REF!</f>
        <v>#REF!</v>
      </c>
      <c r="X163" s="144">
        <v>6.2700000000000004E-3</v>
      </c>
      <c r="Y163" s="144" t="e">
        <f>X163*#REF!</f>
        <v>#REF!</v>
      </c>
      <c r="Z163" s="144">
        <v>0</v>
      </c>
      <c r="AA163" s="145" t="e">
        <f>Z163*#REF!</f>
        <v>#REF!</v>
      </c>
      <c r="AD163" s="398">
        <v>0.61699999999999999</v>
      </c>
      <c r="AE163" s="398"/>
      <c r="AF163" s="1">
        <v>1.1415999999999999</v>
      </c>
      <c r="AR163" s="18" t="s">
        <v>246</v>
      </c>
      <c r="AT163" s="18" t="s">
        <v>199</v>
      </c>
      <c r="AU163" s="18" t="s">
        <v>141</v>
      </c>
      <c r="AY163" s="18" t="s">
        <v>135</v>
      </c>
      <c r="BE163" s="146">
        <f>IF(U163="základná",N163,0)</f>
        <v>0</v>
      </c>
      <c r="BF163" s="146">
        <f>IF(U163="znížená",N163,0)</f>
        <v>0</v>
      </c>
      <c r="BG163" s="146">
        <f>IF(U163="zákl. prenesená",N163,0)</f>
        <v>0</v>
      </c>
      <c r="BH163" s="146">
        <f>IF(U163="zníž. prenesená",N163,0)</f>
        <v>0</v>
      </c>
      <c r="BI163" s="146">
        <f>IF(U163="nulová",N163,0)</f>
        <v>0</v>
      </c>
      <c r="BJ163" s="18" t="s">
        <v>141</v>
      </c>
      <c r="BK163" s="147" t="e">
        <f>ROUND(L163*#REF!,3)</f>
        <v>#REF!</v>
      </c>
      <c r="BL163" s="18" t="s">
        <v>198</v>
      </c>
      <c r="BM163" s="18" t="s">
        <v>593</v>
      </c>
    </row>
    <row r="164" spans="2:65" s="1" customFormat="1" ht="18" customHeight="1">
      <c r="B164" s="240"/>
      <c r="C164" s="248">
        <v>56</v>
      </c>
      <c r="D164" s="236"/>
      <c r="E164" s="237" t="s">
        <v>1249</v>
      </c>
      <c r="F164" s="235" t="s">
        <v>1312</v>
      </c>
      <c r="G164" s="235"/>
      <c r="H164" s="235"/>
      <c r="I164" s="235"/>
      <c r="J164" s="235" t="s">
        <v>815</v>
      </c>
      <c r="K164" s="238">
        <v>100</v>
      </c>
      <c r="L164" s="398"/>
      <c r="M164" s="398"/>
      <c r="N164" s="400"/>
      <c r="O164" s="400"/>
      <c r="P164" s="400"/>
      <c r="Q164" s="400"/>
      <c r="R164" s="241"/>
      <c r="T164" s="143" t="s">
        <v>5</v>
      </c>
      <c r="U164" s="40" t="s">
        <v>40</v>
      </c>
      <c r="V164" s="144">
        <v>0</v>
      </c>
      <c r="W164" s="144" t="e">
        <f>V164*#REF!</f>
        <v>#REF!</v>
      </c>
      <c r="X164" s="144">
        <v>6.2700000000000004E-3</v>
      </c>
      <c r="Y164" s="144" t="e">
        <f>X164*#REF!</f>
        <v>#REF!</v>
      </c>
      <c r="Z164" s="144">
        <v>0</v>
      </c>
      <c r="AA164" s="145" t="e">
        <f>Z164*#REF!</f>
        <v>#REF!</v>
      </c>
      <c r="AD164" s="398">
        <v>0.96299999999999997</v>
      </c>
      <c r="AE164" s="398"/>
      <c r="AF164" s="1">
        <v>1.1415999999999999</v>
      </c>
      <c r="AR164" s="18" t="s">
        <v>246</v>
      </c>
      <c r="AT164" s="18" t="s">
        <v>199</v>
      </c>
      <c r="AU164" s="18" t="s">
        <v>141</v>
      </c>
      <c r="AY164" s="18" t="s">
        <v>135</v>
      </c>
      <c r="BE164" s="146">
        <f>IF(U164="základná",N164,0)</f>
        <v>0</v>
      </c>
      <c r="BF164" s="146">
        <f>IF(U164="znížená",N164,0)</f>
        <v>0</v>
      </c>
      <c r="BG164" s="146">
        <f>IF(U164="zákl. prenesená",N164,0)</f>
        <v>0</v>
      </c>
      <c r="BH164" s="146">
        <f>IF(U164="zníž. prenesená",N164,0)</f>
        <v>0</v>
      </c>
      <c r="BI164" s="146">
        <f>IF(U164="nulová",N164,0)</f>
        <v>0</v>
      </c>
      <c r="BJ164" s="18" t="s">
        <v>141</v>
      </c>
      <c r="BK164" s="147" t="e">
        <f>ROUND(L164*#REF!,3)</f>
        <v>#REF!</v>
      </c>
      <c r="BL164" s="18" t="s">
        <v>198</v>
      </c>
      <c r="BM164" s="18" t="s">
        <v>597</v>
      </c>
    </row>
    <row r="165" spans="2:65" s="1" customFormat="1" ht="18" customHeight="1">
      <c r="B165" s="240"/>
      <c r="C165" s="246">
        <v>57</v>
      </c>
      <c r="D165" s="236"/>
      <c r="E165" s="237" t="s">
        <v>1250</v>
      </c>
      <c r="F165" s="235" t="s">
        <v>1313</v>
      </c>
      <c r="G165" s="235"/>
      <c r="H165" s="235"/>
      <c r="I165" s="235"/>
      <c r="J165" s="235" t="s">
        <v>815</v>
      </c>
      <c r="K165" s="238">
        <v>130</v>
      </c>
      <c r="L165" s="398"/>
      <c r="M165" s="398"/>
      <c r="N165" s="400"/>
      <c r="O165" s="400"/>
      <c r="P165" s="400"/>
      <c r="Q165" s="400"/>
      <c r="R165" s="241"/>
      <c r="T165" s="143" t="s">
        <v>5</v>
      </c>
      <c r="U165" s="40" t="s">
        <v>40</v>
      </c>
      <c r="V165" s="144">
        <v>0</v>
      </c>
      <c r="W165" s="144" t="e">
        <f>V165*#REF!</f>
        <v>#REF!</v>
      </c>
      <c r="X165" s="144">
        <v>0</v>
      </c>
      <c r="Y165" s="144" t="e">
        <f>X165*#REF!</f>
        <v>#REF!</v>
      </c>
      <c r="Z165" s="144">
        <v>0</v>
      </c>
      <c r="AA165" s="145" t="e">
        <f>Z165*#REF!</f>
        <v>#REF!</v>
      </c>
      <c r="AD165" s="398">
        <v>2.1739999999999999</v>
      </c>
      <c r="AE165" s="398"/>
      <c r="AF165" s="1">
        <v>1.1415999999999999</v>
      </c>
      <c r="AR165" s="18" t="s">
        <v>198</v>
      </c>
      <c r="AT165" s="18" t="s">
        <v>136</v>
      </c>
      <c r="AU165" s="18" t="s">
        <v>141</v>
      </c>
      <c r="AY165" s="18" t="s">
        <v>135</v>
      </c>
      <c r="BE165" s="146">
        <f>IF(U165="základná",N165,0)</f>
        <v>0</v>
      </c>
      <c r="BF165" s="146">
        <f>IF(U165="znížená",N165,0)</f>
        <v>0</v>
      </c>
      <c r="BG165" s="146">
        <f>IF(U165="zákl. prenesená",N165,0)</f>
        <v>0</v>
      </c>
      <c r="BH165" s="146">
        <f>IF(U165="zníž. prenesená",N165,0)</f>
        <v>0</v>
      </c>
      <c r="BI165" s="146">
        <f>IF(U165="nulová",N165,0)</f>
        <v>0</v>
      </c>
      <c r="BJ165" s="18" t="s">
        <v>141</v>
      </c>
      <c r="BK165" s="147" t="e">
        <f>ROUND(L165*#REF!,3)</f>
        <v>#REF!</v>
      </c>
      <c r="BL165" s="18" t="s">
        <v>198</v>
      </c>
      <c r="BM165" s="18" t="s">
        <v>599</v>
      </c>
    </row>
    <row r="166" spans="2:65" s="9" customFormat="1" ht="18" customHeight="1">
      <c r="B166" s="222"/>
      <c r="C166" s="247">
        <v>58</v>
      </c>
      <c r="D166" s="231"/>
      <c r="E166" s="237" t="s">
        <v>1251</v>
      </c>
      <c r="F166" s="235" t="s">
        <v>1314</v>
      </c>
      <c r="G166" s="235"/>
      <c r="H166" s="235"/>
      <c r="I166" s="235"/>
      <c r="J166" s="235" t="s">
        <v>815</v>
      </c>
      <c r="K166" s="238">
        <v>60</v>
      </c>
      <c r="L166" s="398"/>
      <c r="M166" s="398"/>
      <c r="N166" s="400"/>
      <c r="O166" s="400"/>
      <c r="P166" s="400"/>
      <c r="Q166" s="400"/>
      <c r="R166" s="223"/>
      <c r="T166" s="130"/>
      <c r="U166" s="127"/>
      <c r="V166" s="127"/>
      <c r="W166" s="131" t="e">
        <f>W167</f>
        <v>#REF!</v>
      </c>
      <c r="X166" s="127"/>
      <c r="Y166" s="131" t="e">
        <f>Y167</f>
        <v>#REF!</v>
      </c>
      <c r="Z166" s="127"/>
      <c r="AA166" s="132" t="e">
        <f>AA167</f>
        <v>#REF!</v>
      </c>
      <c r="AD166" s="397">
        <v>0.505</v>
      </c>
      <c r="AE166" s="397"/>
      <c r="AF166" s="1">
        <v>1.1415999999999999</v>
      </c>
      <c r="AR166" s="133" t="s">
        <v>141</v>
      </c>
      <c r="AT166" s="134" t="s">
        <v>72</v>
      </c>
      <c r="AU166" s="134" t="s">
        <v>80</v>
      </c>
      <c r="AY166" s="133" t="s">
        <v>135</v>
      </c>
      <c r="BK166" s="135" t="e">
        <f>BK167</f>
        <v>#REF!</v>
      </c>
    </row>
    <row r="167" spans="2:65" s="1" customFormat="1" ht="18" customHeight="1">
      <c r="B167" s="240"/>
      <c r="C167" s="246">
        <v>59</v>
      </c>
      <c r="D167" s="236"/>
      <c r="E167" s="237" t="s">
        <v>1252</v>
      </c>
      <c r="F167" s="235" t="s">
        <v>1315</v>
      </c>
      <c r="G167" s="235"/>
      <c r="H167" s="235"/>
      <c r="I167" s="235"/>
      <c r="J167" s="235" t="s">
        <v>815</v>
      </c>
      <c r="K167" s="238">
        <v>60</v>
      </c>
      <c r="L167" s="398"/>
      <c r="M167" s="398"/>
      <c r="N167" s="400"/>
      <c r="O167" s="400"/>
      <c r="P167" s="400"/>
      <c r="Q167" s="400"/>
      <c r="R167" s="241"/>
      <c r="T167" s="143" t="s">
        <v>5</v>
      </c>
      <c r="U167" s="152" t="s">
        <v>40</v>
      </c>
      <c r="V167" s="153">
        <v>7.7719999999999997E-2</v>
      </c>
      <c r="W167" s="153" t="e">
        <f>V167*#REF!</f>
        <v>#REF!</v>
      </c>
      <c r="X167" s="153">
        <v>8.0000000000000004E-4</v>
      </c>
      <c r="Y167" s="153" t="e">
        <f>X167*#REF!</f>
        <v>#REF!</v>
      </c>
      <c r="Z167" s="153">
        <v>0</v>
      </c>
      <c r="AA167" s="154" t="e">
        <f>Z167*#REF!</f>
        <v>#REF!</v>
      </c>
      <c r="AD167" s="398">
        <v>0.73</v>
      </c>
      <c r="AE167" s="398"/>
      <c r="AF167" s="1">
        <v>1.1415999999999999</v>
      </c>
      <c r="AR167" s="18" t="s">
        <v>198</v>
      </c>
      <c r="AT167" s="18" t="s">
        <v>136</v>
      </c>
      <c r="AU167" s="18" t="s">
        <v>141</v>
      </c>
      <c r="AY167" s="18" t="s">
        <v>135</v>
      </c>
      <c r="BE167" s="146">
        <f>IF(U167="základná",N167,0)</f>
        <v>0</v>
      </c>
      <c r="BF167" s="146">
        <f>IF(U167="znížená",N167,0)</f>
        <v>0</v>
      </c>
      <c r="BG167" s="146">
        <f>IF(U167="zákl. prenesená",N167,0)</f>
        <v>0</v>
      </c>
      <c r="BH167" s="146">
        <f>IF(U167="zníž. prenesená",N167,0)</f>
        <v>0</v>
      </c>
      <c r="BI167" s="146">
        <f>IF(U167="nulová",N167,0)</f>
        <v>0</v>
      </c>
      <c r="BJ167" s="18" t="s">
        <v>141</v>
      </c>
      <c r="BK167" s="147" t="e">
        <f>ROUND(L167*#REF!,3)</f>
        <v>#REF!</v>
      </c>
      <c r="BL167" s="18" t="s">
        <v>198</v>
      </c>
      <c r="BM167" s="18" t="s">
        <v>603</v>
      </c>
    </row>
    <row r="168" spans="2:65" s="1" customFormat="1" ht="18" customHeight="1">
      <c r="B168" s="218"/>
      <c r="C168" s="232">
        <v>60</v>
      </c>
      <c r="D168" s="233"/>
      <c r="E168" s="237" t="s">
        <v>1253</v>
      </c>
      <c r="F168" s="235" t="s">
        <v>1316</v>
      </c>
      <c r="G168" s="235"/>
      <c r="H168" s="235"/>
      <c r="I168" s="235"/>
      <c r="J168" s="235" t="s">
        <v>815</v>
      </c>
      <c r="K168" s="238">
        <v>40</v>
      </c>
      <c r="L168" s="398"/>
      <c r="M168" s="398"/>
      <c r="N168" s="400"/>
      <c r="O168" s="400"/>
      <c r="P168" s="400"/>
      <c r="Q168" s="400"/>
      <c r="R168" s="219"/>
      <c r="AD168" s="397">
        <v>0.505</v>
      </c>
      <c r="AE168" s="397"/>
      <c r="AF168" s="1">
        <v>1.1415999999999999</v>
      </c>
    </row>
    <row r="169" spans="2:65" ht="18" customHeight="1">
      <c r="B169" s="242"/>
      <c r="C169" s="247">
        <v>61</v>
      </c>
      <c r="D169" s="233"/>
      <c r="E169" s="237" t="s">
        <v>1254</v>
      </c>
      <c r="F169" s="235" t="s">
        <v>1317</v>
      </c>
      <c r="G169" s="235"/>
      <c r="H169" s="235"/>
      <c r="I169" s="235"/>
      <c r="J169" s="235" t="s">
        <v>815</v>
      </c>
      <c r="K169" s="238">
        <v>40</v>
      </c>
      <c r="L169" s="398"/>
      <c r="M169" s="398"/>
      <c r="N169" s="400"/>
      <c r="O169" s="400"/>
      <c r="P169" s="400"/>
      <c r="Q169" s="400"/>
      <c r="R169" s="243"/>
      <c r="AD169" s="397">
        <v>1.8919999999999999</v>
      </c>
      <c r="AE169" s="397"/>
      <c r="AF169" s="1">
        <v>1.1415999999999999</v>
      </c>
    </row>
    <row r="170" spans="2:65" ht="18" customHeight="1">
      <c r="B170" s="242"/>
      <c r="C170" s="247">
        <v>62</v>
      </c>
      <c r="D170" s="233"/>
      <c r="E170" s="237" t="s">
        <v>1255</v>
      </c>
      <c r="F170" s="235" t="s">
        <v>1318</v>
      </c>
      <c r="G170" s="235"/>
      <c r="H170" s="235"/>
      <c r="I170" s="235"/>
      <c r="J170" s="235" t="s">
        <v>815</v>
      </c>
      <c r="K170" s="238">
        <v>30</v>
      </c>
      <c r="L170" s="398"/>
      <c r="M170" s="398"/>
      <c r="N170" s="400"/>
      <c r="O170" s="400"/>
      <c r="P170" s="400"/>
      <c r="Q170" s="400"/>
      <c r="R170" s="243"/>
      <c r="AD170" s="397">
        <v>0.996</v>
      </c>
      <c r="AE170" s="397"/>
      <c r="AF170" s="1">
        <v>1.1415999999999999</v>
      </c>
    </row>
    <row r="171" spans="2:65" ht="18" customHeight="1">
      <c r="B171" s="242"/>
      <c r="C171" s="247">
        <v>63</v>
      </c>
      <c r="D171" s="233"/>
      <c r="E171" s="237" t="s">
        <v>1256</v>
      </c>
      <c r="F171" s="235" t="s">
        <v>1319</v>
      </c>
      <c r="G171" s="235"/>
      <c r="H171" s="235"/>
      <c r="I171" s="235"/>
      <c r="J171" s="235" t="s">
        <v>815</v>
      </c>
      <c r="K171" s="238">
        <v>30</v>
      </c>
      <c r="L171" s="398"/>
      <c r="M171" s="398"/>
      <c r="N171" s="400"/>
      <c r="O171" s="400"/>
      <c r="P171" s="400"/>
      <c r="Q171" s="400"/>
      <c r="R171" s="243"/>
      <c r="AD171" s="397">
        <v>4.9790000000000001</v>
      </c>
      <c r="AE171" s="397"/>
      <c r="AF171" s="1">
        <v>1.1415999999999999</v>
      </c>
    </row>
    <row r="172" spans="2:65" ht="18" customHeight="1">
      <c r="B172" s="242"/>
      <c r="C172" s="247">
        <v>64</v>
      </c>
      <c r="D172" s="233"/>
      <c r="E172" s="237" t="s">
        <v>1257</v>
      </c>
      <c r="F172" s="235" t="s">
        <v>1320</v>
      </c>
      <c r="G172" s="235"/>
      <c r="H172" s="235"/>
      <c r="I172" s="235"/>
      <c r="J172" s="235" t="s">
        <v>815</v>
      </c>
      <c r="K172" s="238">
        <v>25</v>
      </c>
      <c r="L172" s="398"/>
      <c r="M172" s="398"/>
      <c r="N172" s="400"/>
      <c r="O172" s="400"/>
      <c r="P172" s="400"/>
      <c r="Q172" s="400"/>
      <c r="R172" s="243"/>
      <c r="AD172" s="397">
        <v>1.3939999999999999</v>
      </c>
      <c r="AE172" s="397"/>
      <c r="AF172" s="1">
        <v>1.1415999999999999</v>
      </c>
    </row>
    <row r="173" spans="2:65" ht="18" customHeight="1">
      <c r="B173" s="242"/>
      <c r="C173" s="247">
        <v>65</v>
      </c>
      <c r="D173" s="233"/>
      <c r="E173" s="237" t="s">
        <v>1258</v>
      </c>
      <c r="F173" s="235" t="s">
        <v>1321</v>
      </c>
      <c r="G173" s="235"/>
      <c r="H173" s="235"/>
      <c r="I173" s="235"/>
      <c r="J173" s="235" t="s">
        <v>815</v>
      </c>
      <c r="K173" s="238">
        <v>25</v>
      </c>
      <c r="L173" s="398"/>
      <c r="M173" s="398"/>
      <c r="N173" s="400"/>
      <c r="O173" s="400"/>
      <c r="P173" s="400"/>
      <c r="Q173" s="400"/>
      <c r="R173" s="243"/>
      <c r="AD173" s="397">
        <v>7.734</v>
      </c>
      <c r="AE173" s="397"/>
      <c r="AF173" s="1">
        <v>1.1415999999999999</v>
      </c>
    </row>
    <row r="174" spans="2:65" ht="18" customHeight="1">
      <c r="B174" s="242"/>
      <c r="C174" s="247">
        <v>66</v>
      </c>
      <c r="D174" s="233"/>
      <c r="E174" s="237" t="s">
        <v>1259</v>
      </c>
      <c r="F174" s="235" t="s">
        <v>1322</v>
      </c>
      <c r="G174" s="235"/>
      <c r="H174" s="235"/>
      <c r="I174" s="235"/>
      <c r="J174" s="235" t="s">
        <v>815</v>
      </c>
      <c r="K174" s="238">
        <v>30</v>
      </c>
      <c r="L174" s="398"/>
      <c r="M174" s="398"/>
      <c r="N174" s="400"/>
      <c r="O174" s="400"/>
      <c r="P174" s="400"/>
      <c r="Q174" s="400"/>
      <c r="R174" s="243"/>
      <c r="AD174" s="397">
        <v>0.996</v>
      </c>
      <c r="AE174" s="397"/>
      <c r="AF174" s="1">
        <v>1.1415999999999999</v>
      </c>
    </row>
    <row r="175" spans="2:65" ht="18" customHeight="1">
      <c r="B175" s="242"/>
      <c r="C175" s="247">
        <v>67</v>
      </c>
      <c r="D175" s="233"/>
      <c r="E175" s="237" t="s">
        <v>1260</v>
      </c>
      <c r="F175" s="235" t="s">
        <v>1323</v>
      </c>
      <c r="G175" s="235"/>
      <c r="H175" s="235"/>
      <c r="I175" s="235"/>
      <c r="J175" s="235" t="s">
        <v>815</v>
      </c>
      <c r="K175" s="238">
        <v>30</v>
      </c>
      <c r="L175" s="398"/>
      <c r="M175" s="398"/>
      <c r="N175" s="400"/>
      <c r="O175" s="400"/>
      <c r="P175" s="400"/>
      <c r="Q175" s="400"/>
      <c r="R175" s="243"/>
      <c r="AD175" s="397">
        <v>0.88</v>
      </c>
      <c r="AE175" s="397"/>
      <c r="AF175" s="1">
        <v>1.1415999999999999</v>
      </c>
    </row>
    <row r="176" spans="2:65" ht="18" customHeight="1">
      <c r="B176" s="242"/>
      <c r="C176" s="247">
        <v>68</v>
      </c>
      <c r="D176" s="233"/>
      <c r="E176" s="237" t="s">
        <v>1261</v>
      </c>
      <c r="F176" s="235" t="s">
        <v>1324</v>
      </c>
      <c r="G176" s="235"/>
      <c r="H176" s="235"/>
      <c r="I176" s="235"/>
      <c r="J176" s="235" t="s">
        <v>815</v>
      </c>
      <c r="K176" s="238">
        <v>40</v>
      </c>
      <c r="L176" s="398"/>
      <c r="M176" s="398"/>
      <c r="N176" s="400"/>
      <c r="O176" s="400"/>
      <c r="P176" s="400"/>
      <c r="Q176" s="400"/>
      <c r="R176" s="243"/>
      <c r="AD176" s="397">
        <v>1.0289999999999999</v>
      </c>
      <c r="AE176" s="397"/>
      <c r="AF176" s="1">
        <v>1.1415999999999999</v>
      </c>
    </row>
    <row r="177" spans="2:32" ht="18" customHeight="1">
      <c r="B177" s="242"/>
      <c r="C177" s="247">
        <v>69</v>
      </c>
      <c r="D177" s="233"/>
      <c r="E177" s="237" t="s">
        <v>1262</v>
      </c>
      <c r="F177" s="235" t="s">
        <v>1325</v>
      </c>
      <c r="G177" s="235"/>
      <c r="H177" s="235"/>
      <c r="I177" s="235"/>
      <c r="J177" s="235" t="s">
        <v>815</v>
      </c>
      <c r="K177" s="238">
        <v>40</v>
      </c>
      <c r="L177" s="398"/>
      <c r="M177" s="398"/>
      <c r="N177" s="400"/>
      <c r="O177" s="400"/>
      <c r="P177" s="400"/>
      <c r="Q177" s="400"/>
      <c r="R177" s="243"/>
      <c r="AD177" s="397">
        <v>1.278</v>
      </c>
      <c r="AE177" s="397"/>
      <c r="AF177" s="1">
        <v>1.1415999999999999</v>
      </c>
    </row>
    <row r="178" spans="2:32" ht="18" customHeight="1">
      <c r="B178" s="242"/>
      <c r="C178" s="247">
        <v>70</v>
      </c>
      <c r="D178" s="233"/>
      <c r="E178" s="237" t="s">
        <v>1263</v>
      </c>
      <c r="F178" s="235" t="s">
        <v>1326</v>
      </c>
      <c r="G178" s="235"/>
      <c r="H178" s="235"/>
      <c r="I178" s="235"/>
      <c r="J178" s="235" t="s">
        <v>815</v>
      </c>
      <c r="K178" s="238">
        <v>30</v>
      </c>
      <c r="L178" s="398"/>
      <c r="M178" s="398"/>
      <c r="N178" s="400"/>
      <c r="O178" s="400"/>
      <c r="P178" s="400"/>
      <c r="Q178" s="400"/>
      <c r="R178" s="243"/>
      <c r="AD178" s="397">
        <v>1.8420000000000001</v>
      </c>
      <c r="AE178" s="397"/>
      <c r="AF178" s="1">
        <v>1.1415999999999999</v>
      </c>
    </row>
    <row r="179" spans="2:32" ht="18" customHeight="1">
      <c r="B179" s="242"/>
      <c r="C179" s="247">
        <v>71</v>
      </c>
      <c r="D179" s="233"/>
      <c r="E179" s="237" t="s">
        <v>1264</v>
      </c>
      <c r="F179" s="235" t="s">
        <v>1327</v>
      </c>
      <c r="G179" s="235"/>
      <c r="H179" s="235"/>
      <c r="I179" s="235"/>
      <c r="J179" s="235" t="s">
        <v>815</v>
      </c>
      <c r="K179" s="238">
        <v>30</v>
      </c>
      <c r="L179" s="398"/>
      <c r="M179" s="398"/>
      <c r="N179" s="400"/>
      <c r="O179" s="400"/>
      <c r="P179" s="400"/>
      <c r="Q179" s="400"/>
      <c r="R179" s="243"/>
      <c r="AD179" s="397">
        <v>7.2359999999999998</v>
      </c>
      <c r="AE179" s="397"/>
      <c r="AF179" s="1">
        <v>1.1415999999999999</v>
      </c>
    </row>
    <row r="180" spans="2:32" ht="18" customHeight="1">
      <c r="B180" s="242"/>
      <c r="C180" s="247">
        <v>72</v>
      </c>
      <c r="D180" s="233"/>
      <c r="E180" s="237" t="s">
        <v>1265</v>
      </c>
      <c r="F180" s="235" t="s">
        <v>1328</v>
      </c>
      <c r="G180" s="235"/>
      <c r="H180" s="235"/>
      <c r="I180" s="235"/>
      <c r="J180" s="235" t="s">
        <v>815</v>
      </c>
      <c r="K180" s="238">
        <v>5</v>
      </c>
      <c r="L180" s="398"/>
      <c r="M180" s="398"/>
      <c r="N180" s="400"/>
      <c r="O180" s="400"/>
      <c r="P180" s="400"/>
      <c r="Q180" s="400"/>
      <c r="R180" s="243"/>
      <c r="AD180" s="397">
        <v>1.8420000000000001</v>
      </c>
      <c r="AE180" s="397"/>
      <c r="AF180" s="1">
        <v>1.1415999999999999</v>
      </c>
    </row>
    <row r="181" spans="2:32" ht="18" customHeight="1">
      <c r="B181" s="242"/>
      <c r="C181" s="247">
        <v>73</v>
      </c>
      <c r="D181" s="233"/>
      <c r="E181" s="237" t="s">
        <v>1266</v>
      </c>
      <c r="F181" s="235" t="s">
        <v>1329</v>
      </c>
      <c r="G181" s="235"/>
      <c r="H181" s="235"/>
      <c r="I181" s="235"/>
      <c r="J181" s="235" t="s">
        <v>815</v>
      </c>
      <c r="K181" s="238">
        <v>5</v>
      </c>
      <c r="L181" s="398"/>
      <c r="M181" s="398"/>
      <c r="N181" s="400"/>
      <c r="O181" s="400"/>
      <c r="P181" s="400"/>
      <c r="Q181" s="400"/>
      <c r="R181" s="243"/>
      <c r="AD181" s="397">
        <v>10.191000000000001</v>
      </c>
      <c r="AE181" s="397"/>
      <c r="AF181" s="1">
        <v>1.1415999999999999</v>
      </c>
    </row>
    <row r="182" spans="2:32" ht="18" customHeight="1">
      <c r="B182" s="242"/>
      <c r="C182" s="247">
        <v>74</v>
      </c>
      <c r="D182" s="233"/>
      <c r="E182" s="237" t="s">
        <v>1267</v>
      </c>
      <c r="F182" s="235" t="s">
        <v>1330</v>
      </c>
      <c r="G182" s="235"/>
      <c r="H182" s="235"/>
      <c r="I182" s="235"/>
      <c r="J182" s="235" t="s">
        <v>820</v>
      </c>
      <c r="K182" s="238">
        <v>100</v>
      </c>
      <c r="L182" s="398"/>
      <c r="M182" s="398"/>
      <c r="N182" s="400"/>
      <c r="O182" s="400"/>
      <c r="P182" s="400"/>
      <c r="Q182" s="400"/>
      <c r="R182" s="243"/>
      <c r="AD182" s="397">
        <v>0.98</v>
      </c>
      <c r="AE182" s="397"/>
      <c r="AF182" s="1">
        <v>1.1415999999999999</v>
      </c>
    </row>
    <row r="183" spans="2:32" ht="18" customHeight="1">
      <c r="B183" s="242"/>
      <c r="C183" s="247">
        <v>75</v>
      </c>
      <c r="D183" s="233"/>
      <c r="E183" s="237" t="s">
        <v>851</v>
      </c>
      <c r="F183" s="235" t="s">
        <v>852</v>
      </c>
      <c r="G183" s="235"/>
      <c r="H183" s="235"/>
      <c r="I183" s="235"/>
      <c r="J183" s="235" t="s">
        <v>853</v>
      </c>
      <c r="K183" s="238">
        <v>150</v>
      </c>
      <c r="L183" s="398"/>
      <c r="M183" s="398"/>
      <c r="N183" s="400"/>
      <c r="O183" s="400"/>
      <c r="P183" s="400"/>
      <c r="Q183" s="400"/>
      <c r="R183" s="243"/>
      <c r="AD183" s="397">
        <v>10.954000000000001</v>
      </c>
      <c r="AE183" s="397"/>
      <c r="AF183" s="1">
        <v>1.1415999999999999</v>
      </c>
    </row>
    <row r="184" spans="2:32" ht="18" customHeight="1">
      <c r="B184" s="242"/>
      <c r="C184" s="247">
        <v>76</v>
      </c>
      <c r="D184" s="233"/>
      <c r="E184" s="237" t="s">
        <v>854</v>
      </c>
      <c r="F184" s="235" t="s">
        <v>855</v>
      </c>
      <c r="G184" s="235"/>
      <c r="H184" s="235"/>
      <c r="I184" s="235"/>
      <c r="J184" s="235" t="s">
        <v>853</v>
      </c>
      <c r="K184" s="238">
        <v>50</v>
      </c>
      <c r="L184" s="398"/>
      <c r="M184" s="398"/>
      <c r="N184" s="400"/>
      <c r="O184" s="400"/>
      <c r="P184" s="400"/>
      <c r="Q184" s="400"/>
      <c r="R184" s="243"/>
      <c r="AD184" s="397">
        <v>10.954000000000001</v>
      </c>
      <c r="AE184" s="397"/>
      <c r="AF184" s="1">
        <v>1.1415999999999999</v>
      </c>
    </row>
    <row r="185" spans="2:32">
      <c r="B185" s="226"/>
      <c r="C185" s="244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245"/>
      <c r="R185" s="228"/>
    </row>
    <row r="186" spans="2:32"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</row>
    <row r="187" spans="2:32"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</row>
    <row r="188" spans="2:32"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</row>
    <row r="189" spans="2:32"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</row>
  </sheetData>
  <mergeCells count="272">
    <mergeCell ref="O9:P9"/>
    <mergeCell ref="O11:P11"/>
    <mergeCell ref="O12:P12"/>
    <mergeCell ref="O14:P14"/>
    <mergeCell ref="O15:P15"/>
    <mergeCell ref="O17:P17"/>
    <mergeCell ref="H1:K1"/>
    <mergeCell ref="C2:Q2"/>
    <mergeCell ref="S2:AC2"/>
    <mergeCell ref="C4:Q4"/>
    <mergeCell ref="F6:P6"/>
    <mergeCell ref="F7:P7"/>
    <mergeCell ref="M30:P30"/>
    <mergeCell ref="H32:J32"/>
    <mergeCell ref="M32:P32"/>
    <mergeCell ref="H33:J33"/>
    <mergeCell ref="M33:P33"/>
    <mergeCell ref="H34:J34"/>
    <mergeCell ref="M34:P34"/>
    <mergeCell ref="O18:P18"/>
    <mergeCell ref="O20:P20"/>
    <mergeCell ref="O21:P21"/>
    <mergeCell ref="E24:L24"/>
    <mergeCell ref="M27:P27"/>
    <mergeCell ref="M28:P28"/>
    <mergeCell ref="F78:P78"/>
    <mergeCell ref="F79:P79"/>
    <mergeCell ref="M81:P81"/>
    <mergeCell ref="M83:Q83"/>
    <mergeCell ref="M84:Q84"/>
    <mergeCell ref="C86:G86"/>
    <mergeCell ref="N86:Q86"/>
    <mergeCell ref="H35:J35"/>
    <mergeCell ref="M35:P35"/>
    <mergeCell ref="H36:J36"/>
    <mergeCell ref="M36:P36"/>
    <mergeCell ref="L38:P38"/>
    <mergeCell ref="C76:Q76"/>
    <mergeCell ref="C98:Q98"/>
    <mergeCell ref="F100:P100"/>
    <mergeCell ref="F101:P101"/>
    <mergeCell ref="M103:P103"/>
    <mergeCell ref="M105:Q105"/>
    <mergeCell ref="M106:Q106"/>
    <mergeCell ref="N90:Q90"/>
    <mergeCell ref="L92:Q92"/>
    <mergeCell ref="N88:Q88"/>
    <mergeCell ref="L112:M112"/>
    <mergeCell ref="N112:Q112"/>
    <mergeCell ref="L113:M113"/>
    <mergeCell ref="N113:Q113"/>
    <mergeCell ref="F108:I108"/>
    <mergeCell ref="L108:M108"/>
    <mergeCell ref="N108:Q108"/>
    <mergeCell ref="N109:Q109"/>
    <mergeCell ref="N110:Q110"/>
    <mergeCell ref="N111:Q111"/>
    <mergeCell ref="L117:M117"/>
    <mergeCell ref="N117:Q117"/>
    <mergeCell ref="L118:M118"/>
    <mergeCell ref="N118:Q118"/>
    <mergeCell ref="N114:Q114"/>
    <mergeCell ref="L115:M115"/>
    <mergeCell ref="N115:Q115"/>
    <mergeCell ref="L116:M116"/>
    <mergeCell ref="N116:Q116"/>
    <mergeCell ref="L114:M114"/>
    <mergeCell ref="L123:M123"/>
    <mergeCell ref="N123:Q123"/>
    <mergeCell ref="L124:M124"/>
    <mergeCell ref="N124:Q124"/>
    <mergeCell ref="L121:M121"/>
    <mergeCell ref="N121:Q121"/>
    <mergeCell ref="L122:M122"/>
    <mergeCell ref="N122:Q122"/>
    <mergeCell ref="L119:M119"/>
    <mergeCell ref="N119:Q119"/>
    <mergeCell ref="L120:M120"/>
    <mergeCell ref="N120:Q120"/>
    <mergeCell ref="L129:M129"/>
    <mergeCell ref="N129:Q129"/>
    <mergeCell ref="L130:M130"/>
    <mergeCell ref="N130:Q130"/>
    <mergeCell ref="L127:M127"/>
    <mergeCell ref="N127:Q127"/>
    <mergeCell ref="L128:M128"/>
    <mergeCell ref="N128:Q128"/>
    <mergeCell ref="L125:M125"/>
    <mergeCell ref="N125:Q125"/>
    <mergeCell ref="L126:M126"/>
    <mergeCell ref="N126:Q126"/>
    <mergeCell ref="N134:Q134"/>
    <mergeCell ref="N135:Q135"/>
    <mergeCell ref="L136:M136"/>
    <mergeCell ref="N136:Q136"/>
    <mergeCell ref="L137:M137"/>
    <mergeCell ref="N137:Q137"/>
    <mergeCell ref="L131:M131"/>
    <mergeCell ref="N131:Q131"/>
    <mergeCell ref="N132:Q132"/>
    <mergeCell ref="L133:M133"/>
    <mergeCell ref="N133:Q133"/>
    <mergeCell ref="L141:M141"/>
    <mergeCell ref="N141:Q141"/>
    <mergeCell ref="L142:M142"/>
    <mergeCell ref="N142:Q142"/>
    <mergeCell ref="L138:M138"/>
    <mergeCell ref="N138:Q138"/>
    <mergeCell ref="N139:Q139"/>
    <mergeCell ref="L140:M140"/>
    <mergeCell ref="N140:Q140"/>
    <mergeCell ref="L147:M147"/>
    <mergeCell ref="N147:Q147"/>
    <mergeCell ref="L148:M148"/>
    <mergeCell ref="N148:Q148"/>
    <mergeCell ref="L145:M145"/>
    <mergeCell ref="N145:Q145"/>
    <mergeCell ref="L146:M146"/>
    <mergeCell ref="N146:Q146"/>
    <mergeCell ref="L143:M143"/>
    <mergeCell ref="N143:Q143"/>
    <mergeCell ref="L144:M144"/>
    <mergeCell ref="N144:Q144"/>
    <mergeCell ref="L153:M153"/>
    <mergeCell ref="N153:Q153"/>
    <mergeCell ref="L154:M154"/>
    <mergeCell ref="N154:Q154"/>
    <mergeCell ref="L151:M151"/>
    <mergeCell ref="N151:Q151"/>
    <mergeCell ref="L152:M152"/>
    <mergeCell ref="N152:Q152"/>
    <mergeCell ref="L149:M149"/>
    <mergeCell ref="N149:Q149"/>
    <mergeCell ref="L150:M150"/>
    <mergeCell ref="N150:Q150"/>
    <mergeCell ref="L156:M156"/>
    <mergeCell ref="N156:Q156"/>
    <mergeCell ref="L157:M157"/>
    <mergeCell ref="N157:Q157"/>
    <mergeCell ref="L155:M155"/>
    <mergeCell ref="N155:Q155"/>
    <mergeCell ref="L160:M160"/>
    <mergeCell ref="N160:Q160"/>
    <mergeCell ref="N161:Q161"/>
    <mergeCell ref="L162:M162"/>
    <mergeCell ref="N162:Q162"/>
    <mergeCell ref="L158:M158"/>
    <mergeCell ref="N158:Q158"/>
    <mergeCell ref="L159:M159"/>
    <mergeCell ref="N159:Q159"/>
    <mergeCell ref="N173:Q173"/>
    <mergeCell ref="L165:M165"/>
    <mergeCell ref="N165:Q165"/>
    <mergeCell ref="N166:Q166"/>
    <mergeCell ref="L167:M167"/>
    <mergeCell ref="N167:Q167"/>
    <mergeCell ref="L166:M166"/>
    <mergeCell ref="L163:M163"/>
    <mergeCell ref="N163:Q163"/>
    <mergeCell ref="L164:M164"/>
    <mergeCell ref="N164:Q164"/>
    <mergeCell ref="N180:Q180"/>
    <mergeCell ref="N181:Q181"/>
    <mergeCell ref="N182:Q182"/>
    <mergeCell ref="L180:M180"/>
    <mergeCell ref="L181:M181"/>
    <mergeCell ref="L182:M182"/>
    <mergeCell ref="N183:Q183"/>
    <mergeCell ref="N184:Q184"/>
    <mergeCell ref="L132:M132"/>
    <mergeCell ref="L134:M134"/>
    <mergeCell ref="L135:M135"/>
    <mergeCell ref="L139:M139"/>
    <mergeCell ref="L161:M161"/>
    <mergeCell ref="N174:Q174"/>
    <mergeCell ref="N175:Q175"/>
    <mergeCell ref="N176:Q176"/>
    <mergeCell ref="N177:Q177"/>
    <mergeCell ref="N178:Q178"/>
    <mergeCell ref="N179:Q179"/>
    <mergeCell ref="N168:Q168"/>
    <mergeCell ref="N169:Q169"/>
    <mergeCell ref="N170:Q170"/>
    <mergeCell ref="N171:Q171"/>
    <mergeCell ref="N172:Q172"/>
    <mergeCell ref="L183:M183"/>
    <mergeCell ref="L184:M184"/>
    <mergeCell ref="L174:M174"/>
    <mergeCell ref="L175:M175"/>
    <mergeCell ref="L176:M176"/>
    <mergeCell ref="L177:M177"/>
    <mergeCell ref="L178:M178"/>
    <mergeCell ref="L179:M179"/>
    <mergeCell ref="L168:M168"/>
    <mergeCell ref="L169:M169"/>
    <mergeCell ref="L170:M170"/>
    <mergeCell ref="L171:M171"/>
    <mergeCell ref="L172:M172"/>
    <mergeCell ref="L173:M173"/>
    <mergeCell ref="AD112:AE112"/>
    <mergeCell ref="AD113:AE113"/>
    <mergeCell ref="AD114:AE114"/>
    <mergeCell ref="AD115:AE115"/>
    <mergeCell ref="AD116:AE116"/>
    <mergeCell ref="AD117:AE117"/>
    <mergeCell ref="AD118:AE118"/>
    <mergeCell ref="AD119:AE119"/>
    <mergeCell ref="AD120:AE120"/>
    <mergeCell ref="AD121:AE121"/>
    <mergeCell ref="AD122:AE122"/>
    <mergeCell ref="AD123:AE123"/>
    <mergeCell ref="AD124:AE124"/>
    <mergeCell ref="AD125:AE125"/>
    <mergeCell ref="AD126:AE126"/>
    <mergeCell ref="AD127:AE127"/>
    <mergeCell ref="AD128:AE128"/>
    <mergeCell ref="AD129:AE129"/>
    <mergeCell ref="AD130:AE130"/>
    <mergeCell ref="AD131:AE131"/>
    <mergeCell ref="AD132:AE132"/>
    <mergeCell ref="AD133:AE133"/>
    <mergeCell ref="AD134:AE134"/>
    <mergeCell ref="AD135:AE135"/>
    <mergeCell ref="AD136:AE136"/>
    <mergeCell ref="AD137:AE137"/>
    <mergeCell ref="AD138:AE138"/>
    <mergeCell ref="AD139:AE139"/>
    <mergeCell ref="AD140:AE140"/>
    <mergeCell ref="AD141:AE141"/>
    <mergeCell ref="AD142:AE142"/>
    <mergeCell ref="AD143:AE143"/>
    <mergeCell ref="AD144:AE144"/>
    <mergeCell ref="AD145:AE145"/>
    <mergeCell ref="AD146:AE146"/>
    <mergeCell ref="AD147:AE147"/>
    <mergeCell ref="AD148:AE148"/>
    <mergeCell ref="AD149:AE149"/>
    <mergeCell ref="AD150:AE150"/>
    <mergeCell ref="AD151:AE151"/>
    <mergeCell ref="AD152:AE152"/>
    <mergeCell ref="AD153:AE153"/>
    <mergeCell ref="AD154:AE154"/>
    <mergeCell ref="AD155:AE155"/>
    <mergeCell ref="AD156:AE156"/>
    <mergeCell ref="AD157:AE157"/>
    <mergeCell ref="AD158:AE158"/>
    <mergeCell ref="AD159:AE159"/>
    <mergeCell ref="AD160:AE160"/>
    <mergeCell ref="AD161:AE161"/>
    <mergeCell ref="AD162:AE162"/>
    <mergeCell ref="AD163:AE163"/>
    <mergeCell ref="AD164:AE164"/>
    <mergeCell ref="AD165:AE165"/>
    <mergeCell ref="AD166:AE166"/>
    <mergeCell ref="AD167:AE167"/>
    <mergeCell ref="AD168:AE168"/>
    <mergeCell ref="AD169:AE169"/>
    <mergeCell ref="AD170:AE170"/>
    <mergeCell ref="AD171:AE171"/>
    <mergeCell ref="AD181:AE181"/>
    <mergeCell ref="AD182:AE182"/>
    <mergeCell ref="AD183:AE183"/>
    <mergeCell ref="AD184:AE184"/>
    <mergeCell ref="AD172:AE172"/>
    <mergeCell ref="AD173:AE173"/>
    <mergeCell ref="AD174:AE174"/>
    <mergeCell ref="AD175:AE175"/>
    <mergeCell ref="AD176:AE176"/>
    <mergeCell ref="AD177:AE177"/>
    <mergeCell ref="AD178:AE178"/>
    <mergeCell ref="AD179:AE179"/>
    <mergeCell ref="AD180:AE180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79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17"/>
  <sheetViews>
    <sheetView showGridLines="0" zoomScale="85" zoomScaleNormal="85" workbookViewId="0">
      <pane ySplit="1" topLeftCell="A112" activePane="bottomLeft" state="frozen"/>
      <selection pane="bottomLeft" activeCell="G12" sqref="G12"/>
    </sheetView>
  </sheetViews>
  <sheetFormatPr defaultRowHeight="13.5"/>
  <cols>
    <col min="1" max="1" width="8.33203125" style="161" customWidth="1"/>
    <col min="2" max="2" width="1.6640625" style="161" customWidth="1"/>
    <col min="3" max="3" width="4.1640625" style="161" customWidth="1"/>
    <col min="4" max="4" width="4.33203125" style="161" customWidth="1"/>
    <col min="5" max="5" width="17.1640625" style="161" customWidth="1"/>
    <col min="6" max="7" width="11.1640625" style="161" customWidth="1"/>
    <col min="8" max="8" width="12.5" style="161" customWidth="1"/>
    <col min="9" max="9" width="23" style="161" customWidth="1"/>
    <col min="10" max="10" width="7.83203125" style="161" customWidth="1"/>
    <col min="11" max="11" width="9.5" style="161" customWidth="1"/>
    <col min="12" max="12" width="12" style="161" customWidth="1"/>
    <col min="13" max="13" width="6" style="161" customWidth="1"/>
    <col min="14" max="15" width="12.6640625" style="161" customWidth="1"/>
    <col min="16" max="16" width="2.1640625" style="161" customWidth="1"/>
    <col min="17" max="17" width="13.1640625" style="161" customWidth="1"/>
    <col min="18" max="18" width="1.6640625" style="161" customWidth="1"/>
    <col min="19" max="19" width="8.1640625" style="161" customWidth="1"/>
    <col min="20" max="20" width="29.6640625" style="161" hidden="1" customWidth="1"/>
    <col min="21" max="21" width="16.33203125" style="161" hidden="1" customWidth="1"/>
    <col min="22" max="22" width="12.33203125" style="161" hidden="1" customWidth="1"/>
    <col min="23" max="23" width="16.33203125" style="161" hidden="1" customWidth="1"/>
    <col min="24" max="24" width="12.1640625" style="161" hidden="1" customWidth="1"/>
    <col min="25" max="25" width="15" style="161" hidden="1" customWidth="1"/>
    <col min="26" max="26" width="11" style="161" hidden="1" customWidth="1"/>
    <col min="27" max="27" width="15" style="161" hidden="1" customWidth="1"/>
    <col min="28" max="28" width="4.83203125" style="161" customWidth="1"/>
    <col min="29" max="29" width="7.33203125" style="161" customWidth="1"/>
    <col min="30" max="30" width="15" style="161" hidden="1" customWidth="1"/>
    <col min="31" max="31" width="12.6640625" style="161" hidden="1" customWidth="1"/>
    <col min="32" max="16384" width="9.33203125" style="16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55" t="s">
        <v>12</v>
      </c>
      <c r="AT4" s="18" t="s">
        <v>6</v>
      </c>
    </row>
    <row r="5" spans="1:66" ht="6.95" customHeight="1">
      <c r="B5" s="22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23"/>
    </row>
    <row r="6" spans="1:66" ht="25.35" customHeight="1">
      <c r="B6" s="22"/>
      <c r="C6" s="157"/>
      <c r="D6" s="162" t="s">
        <v>14</v>
      </c>
      <c r="E6" s="157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157"/>
      <c r="R6" s="23"/>
    </row>
    <row r="7" spans="1:66" s="1" customFormat="1" ht="32.85" customHeight="1">
      <c r="B7" s="31"/>
      <c r="C7" s="163"/>
      <c r="D7" s="27" t="s">
        <v>98</v>
      </c>
      <c r="E7" s="163"/>
      <c r="F7" s="329" t="s">
        <v>875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163"/>
      <c r="R7" s="33"/>
    </row>
    <row r="8" spans="1:66" s="1" customFormat="1" ht="14.45" customHeight="1">
      <c r="B8" s="31"/>
      <c r="C8" s="163"/>
      <c r="D8" s="162" t="s">
        <v>16</v>
      </c>
      <c r="E8" s="163"/>
      <c r="F8" s="156" t="s">
        <v>5</v>
      </c>
      <c r="G8" s="163"/>
      <c r="H8" s="163"/>
      <c r="I8" s="163"/>
      <c r="J8" s="163"/>
      <c r="K8" s="163"/>
      <c r="L8" s="163"/>
      <c r="M8" s="162" t="s">
        <v>17</v>
      </c>
      <c r="N8" s="163"/>
      <c r="O8" s="156" t="s">
        <v>5</v>
      </c>
      <c r="P8" s="163"/>
      <c r="Q8" s="163"/>
      <c r="R8" s="33"/>
    </row>
    <row r="9" spans="1:66" s="1" customFormat="1" ht="14.45" customHeight="1">
      <c r="B9" s="31"/>
      <c r="C9" s="163"/>
      <c r="D9" s="162" t="s">
        <v>18</v>
      </c>
      <c r="E9" s="163"/>
      <c r="F9" s="156" t="s">
        <v>19</v>
      </c>
      <c r="G9" s="163"/>
      <c r="H9" s="163"/>
      <c r="I9" s="163"/>
      <c r="J9" s="163"/>
      <c r="K9" s="163"/>
      <c r="L9" s="163"/>
      <c r="M9" s="162" t="s">
        <v>20</v>
      </c>
      <c r="N9" s="163"/>
      <c r="O9" s="367">
        <f>'Rekapitulácia stavby'!AN8</f>
        <v>44132</v>
      </c>
      <c r="P9" s="367"/>
      <c r="Q9" s="163"/>
      <c r="R9" s="33"/>
    </row>
    <row r="10" spans="1:66" s="1" customFormat="1" ht="10.9" customHeight="1">
      <c r="B10" s="31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33"/>
    </row>
    <row r="11" spans="1:66" s="1" customFormat="1" ht="14.45" customHeight="1">
      <c r="B11" s="31"/>
      <c r="C11" s="163"/>
      <c r="D11" s="162" t="s">
        <v>21</v>
      </c>
      <c r="E11" s="163"/>
      <c r="F11" s="163"/>
      <c r="G11" s="163"/>
      <c r="H11" s="163"/>
      <c r="I11" s="163"/>
      <c r="J11" s="163"/>
      <c r="K11" s="163"/>
      <c r="L11" s="163"/>
      <c r="M11" s="162" t="s">
        <v>22</v>
      </c>
      <c r="N11" s="163"/>
      <c r="O11" s="327" t="s">
        <v>5</v>
      </c>
      <c r="P11" s="327"/>
      <c r="Q11" s="163"/>
      <c r="R11" s="33"/>
    </row>
    <row r="12" spans="1:66" s="1" customFormat="1" ht="18" customHeight="1">
      <c r="B12" s="31"/>
      <c r="C12" s="163"/>
      <c r="D12" s="163"/>
      <c r="E12" s="156" t="s">
        <v>23</v>
      </c>
      <c r="F12" s="163"/>
      <c r="G12" s="163"/>
      <c r="H12" s="163"/>
      <c r="I12" s="163"/>
      <c r="J12" s="163"/>
      <c r="K12" s="163"/>
      <c r="L12" s="163"/>
      <c r="M12" s="162" t="s">
        <v>24</v>
      </c>
      <c r="N12" s="163"/>
      <c r="O12" s="327" t="s">
        <v>5</v>
      </c>
      <c r="P12" s="327"/>
      <c r="Q12" s="163"/>
      <c r="R12" s="33"/>
    </row>
    <row r="13" spans="1:66" s="1" customFormat="1" ht="6.95" customHeight="1">
      <c r="B13" s="31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33"/>
    </row>
    <row r="14" spans="1:66" s="1" customFormat="1" ht="14.45" customHeight="1">
      <c r="B14" s="31"/>
      <c r="C14" s="163"/>
      <c r="D14" s="162" t="s">
        <v>25</v>
      </c>
      <c r="E14" s="163"/>
      <c r="F14" s="163"/>
      <c r="G14" s="163"/>
      <c r="H14" s="163"/>
      <c r="I14" s="163"/>
      <c r="J14" s="163"/>
      <c r="K14" s="163"/>
      <c r="L14" s="163"/>
      <c r="M14" s="162" t="s">
        <v>22</v>
      </c>
      <c r="N14" s="163"/>
      <c r="O14" s="327" t="str">
        <f>IF('Rekapitulácia stavby'!AN13="","",'Rekapitulácia stavby'!AN13)</f>
        <v/>
      </c>
      <c r="P14" s="327"/>
      <c r="Q14" s="163"/>
      <c r="R14" s="33"/>
    </row>
    <row r="15" spans="1:66" s="1" customFormat="1" ht="18" customHeight="1">
      <c r="B15" s="31"/>
      <c r="C15" s="163"/>
      <c r="D15" s="163"/>
      <c r="E15" s="156" t="str">
        <f>IF('Rekapitulácia stavby'!E14="","",'Rekapitulácia stavby'!E14)</f>
        <v xml:space="preserve"> </v>
      </c>
      <c r="F15" s="163"/>
      <c r="G15" s="163"/>
      <c r="H15" s="163"/>
      <c r="I15" s="163"/>
      <c r="J15" s="163"/>
      <c r="K15" s="163"/>
      <c r="L15" s="163"/>
      <c r="M15" s="162" t="s">
        <v>24</v>
      </c>
      <c r="N15" s="163"/>
      <c r="O15" s="327" t="str">
        <f>IF('Rekapitulácia stavby'!AN14="","",'Rekapitulácia stavby'!AN14)</f>
        <v/>
      </c>
      <c r="P15" s="327"/>
      <c r="Q15" s="163"/>
      <c r="R15" s="33"/>
    </row>
    <row r="16" spans="1:66" s="1" customFormat="1" ht="6.95" customHeight="1">
      <c r="B16" s="31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33"/>
    </row>
    <row r="17" spans="2:18" s="1" customFormat="1" ht="14.45" customHeight="1">
      <c r="B17" s="31"/>
      <c r="C17" s="163"/>
      <c r="D17" s="162" t="s">
        <v>27</v>
      </c>
      <c r="E17" s="163"/>
      <c r="F17" s="163"/>
      <c r="G17" s="163"/>
      <c r="H17" s="163"/>
      <c r="I17" s="163"/>
      <c r="J17" s="163"/>
      <c r="K17" s="163"/>
      <c r="L17" s="163"/>
      <c r="M17" s="162" t="s">
        <v>22</v>
      </c>
      <c r="N17" s="163"/>
      <c r="O17" s="327" t="s">
        <v>28</v>
      </c>
      <c r="P17" s="327"/>
      <c r="Q17" s="163"/>
      <c r="R17" s="33"/>
    </row>
    <row r="18" spans="2:18" s="1" customFormat="1" ht="18" customHeight="1">
      <c r="B18" s="31"/>
      <c r="C18" s="163"/>
      <c r="D18" s="163"/>
      <c r="E18" s="156" t="s">
        <v>29</v>
      </c>
      <c r="F18" s="163"/>
      <c r="G18" s="163"/>
      <c r="H18" s="163"/>
      <c r="I18" s="163"/>
      <c r="J18" s="163"/>
      <c r="K18" s="163"/>
      <c r="L18" s="163"/>
      <c r="M18" s="162" t="s">
        <v>24</v>
      </c>
      <c r="N18" s="163"/>
      <c r="O18" s="327" t="s">
        <v>5</v>
      </c>
      <c r="P18" s="327"/>
      <c r="Q18" s="163"/>
      <c r="R18" s="33"/>
    </row>
    <row r="19" spans="2:18" s="1" customFormat="1" ht="6.95" customHeight="1">
      <c r="B19" s="31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33"/>
    </row>
    <row r="20" spans="2:18" s="1" customFormat="1" ht="14.45" customHeight="1">
      <c r="B20" s="31"/>
      <c r="C20" s="163"/>
      <c r="D20" s="162" t="s">
        <v>32</v>
      </c>
      <c r="E20" s="163"/>
      <c r="F20" s="163"/>
      <c r="G20" s="163"/>
      <c r="H20" s="163"/>
      <c r="I20" s="163"/>
      <c r="J20" s="163"/>
      <c r="K20" s="163"/>
      <c r="L20" s="163"/>
      <c r="M20" s="162" t="s">
        <v>22</v>
      </c>
      <c r="N20" s="163"/>
      <c r="O20" s="327" t="str">
        <f>IF('Rekapitulácia stavby'!AN19="","",'Rekapitulácia stavby'!AN19)</f>
        <v/>
      </c>
      <c r="P20" s="327"/>
      <c r="Q20" s="163"/>
      <c r="R20" s="33"/>
    </row>
    <row r="21" spans="2:18" s="1" customFormat="1" ht="18" customHeight="1">
      <c r="B21" s="31"/>
      <c r="C21" s="163"/>
      <c r="D21" s="163"/>
      <c r="E21" s="156" t="str">
        <f>IF('Rekapitulácia stavby'!E20="","",'Rekapitulácia stavby'!E20)</f>
        <v xml:space="preserve"> </v>
      </c>
      <c r="F21" s="163"/>
      <c r="G21" s="163"/>
      <c r="H21" s="163"/>
      <c r="I21" s="163"/>
      <c r="J21" s="163"/>
      <c r="K21" s="163"/>
      <c r="L21" s="163"/>
      <c r="M21" s="162" t="s">
        <v>24</v>
      </c>
      <c r="N21" s="163"/>
      <c r="O21" s="327" t="str">
        <f>IF('Rekapitulácia stavby'!AN20="","",'Rekapitulácia stavby'!AN20)</f>
        <v/>
      </c>
      <c r="P21" s="327"/>
      <c r="Q21" s="163"/>
      <c r="R21" s="33"/>
    </row>
    <row r="22" spans="2:18" s="1" customFormat="1" ht="6.95" customHeight="1">
      <c r="B22" s="31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33"/>
    </row>
    <row r="23" spans="2:18" s="1" customFormat="1" ht="14.45" customHeight="1">
      <c r="B23" s="31"/>
      <c r="C23" s="163"/>
      <c r="D23" s="162" t="s">
        <v>33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33"/>
    </row>
    <row r="24" spans="2:18" s="1" customFormat="1" ht="16.5" customHeight="1">
      <c r="B24" s="31"/>
      <c r="C24" s="163"/>
      <c r="D24" s="163"/>
      <c r="E24" s="330" t="s">
        <v>5</v>
      </c>
      <c r="F24" s="330"/>
      <c r="G24" s="330"/>
      <c r="H24" s="330"/>
      <c r="I24" s="330"/>
      <c r="J24" s="330"/>
      <c r="K24" s="330"/>
      <c r="L24" s="330"/>
      <c r="M24" s="163"/>
      <c r="N24" s="163"/>
      <c r="O24" s="163"/>
      <c r="P24" s="163"/>
      <c r="Q24" s="163"/>
      <c r="R24" s="33"/>
    </row>
    <row r="25" spans="2:18" s="1" customFormat="1" ht="6.95" customHeight="1">
      <c r="B25" s="31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33"/>
    </row>
    <row r="26" spans="2:18" s="1" customFormat="1" ht="6.95" customHeight="1">
      <c r="B26" s="31"/>
      <c r="C26" s="163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63"/>
      <c r="R26" s="33"/>
    </row>
    <row r="27" spans="2:18" s="1" customFormat="1" ht="14.45" customHeight="1">
      <c r="B27" s="31"/>
      <c r="C27" s="163"/>
      <c r="D27" s="102" t="s">
        <v>100</v>
      </c>
      <c r="E27" s="163"/>
      <c r="F27" s="163"/>
      <c r="G27" s="163"/>
      <c r="H27" s="163"/>
      <c r="I27" s="163"/>
      <c r="J27" s="163"/>
      <c r="K27" s="163"/>
      <c r="L27" s="163"/>
      <c r="M27" s="357">
        <f>N88</f>
        <v>0</v>
      </c>
      <c r="N27" s="357"/>
      <c r="O27" s="357"/>
      <c r="P27" s="357"/>
      <c r="Q27" s="163"/>
      <c r="R27" s="33"/>
    </row>
    <row r="28" spans="2:18" s="1" customFormat="1" ht="14.45" customHeight="1">
      <c r="B28" s="31"/>
      <c r="C28" s="163"/>
      <c r="D28" s="30" t="s">
        <v>101</v>
      </c>
      <c r="E28" s="163"/>
      <c r="F28" s="163"/>
      <c r="G28" s="163"/>
      <c r="H28" s="163"/>
      <c r="I28" s="163"/>
      <c r="J28" s="163"/>
      <c r="K28" s="163"/>
      <c r="L28" s="163"/>
      <c r="M28" s="357">
        <f>N89</f>
        <v>0</v>
      </c>
      <c r="N28" s="357"/>
      <c r="O28" s="357"/>
      <c r="P28" s="357"/>
      <c r="Q28" s="163"/>
      <c r="R28" s="33"/>
    </row>
    <row r="29" spans="2:18" s="1" customFormat="1" ht="6.95" customHeight="1">
      <c r="B29" s="31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33"/>
    </row>
    <row r="30" spans="2:18" s="1" customFormat="1" ht="25.35" customHeight="1">
      <c r="B30" s="31"/>
      <c r="C30" s="163"/>
      <c r="D30" s="103" t="s">
        <v>36</v>
      </c>
      <c r="E30" s="163"/>
      <c r="F30" s="163"/>
      <c r="G30" s="163"/>
      <c r="H30" s="163"/>
      <c r="I30" s="163"/>
      <c r="J30" s="163"/>
      <c r="K30" s="163"/>
      <c r="L30" s="163"/>
      <c r="M30" s="368">
        <f>ROUND(M27+M28,2)</f>
        <v>0</v>
      </c>
      <c r="N30" s="366"/>
      <c r="O30" s="366"/>
      <c r="P30" s="366"/>
      <c r="Q30" s="163"/>
      <c r="R30" s="33"/>
    </row>
    <row r="31" spans="2:18" s="1" customFormat="1" ht="6.95" customHeight="1">
      <c r="B31" s="31"/>
      <c r="C31" s="16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163"/>
      <c r="R31" s="33"/>
    </row>
    <row r="32" spans="2:18" s="1" customFormat="1" ht="14.45" customHeight="1">
      <c r="B32" s="31"/>
      <c r="C32" s="163"/>
      <c r="D32" s="159" t="s">
        <v>37</v>
      </c>
      <c r="E32" s="159" t="s">
        <v>38</v>
      </c>
      <c r="F32" s="158">
        <v>0.2</v>
      </c>
      <c r="G32" s="104" t="s">
        <v>39</v>
      </c>
      <c r="H32" s="369">
        <f>M30</f>
        <v>0</v>
      </c>
      <c r="I32" s="366"/>
      <c r="J32" s="366"/>
      <c r="K32" s="163"/>
      <c r="L32" s="163"/>
      <c r="M32" s="369">
        <f>H32*0.2</f>
        <v>0</v>
      </c>
      <c r="N32" s="366"/>
      <c r="O32" s="366"/>
      <c r="P32" s="366"/>
      <c r="Q32" s="163"/>
      <c r="R32" s="33"/>
    </row>
    <row r="33" spans="2:18" s="1" customFormat="1" ht="14.45" customHeight="1">
      <c r="B33" s="31"/>
      <c r="C33" s="163"/>
      <c r="D33" s="163"/>
      <c r="E33" s="159" t="s">
        <v>40</v>
      </c>
      <c r="F33" s="158">
        <v>0.2</v>
      </c>
      <c r="G33" s="104" t="s">
        <v>39</v>
      </c>
      <c r="H33" s="369">
        <f>ROUND((SUM(BF89:BF90)+SUM(BF108:BF169)), 2)</f>
        <v>0</v>
      </c>
      <c r="I33" s="366"/>
      <c r="J33" s="366"/>
      <c r="K33" s="163"/>
      <c r="L33" s="163"/>
      <c r="M33" s="369">
        <f>ROUND(ROUND((SUM(BF89:BF90)+SUM(BF108:BF169)), 2)*F33, 2)</f>
        <v>0</v>
      </c>
      <c r="N33" s="366"/>
      <c r="O33" s="366"/>
      <c r="P33" s="366"/>
      <c r="Q33" s="163"/>
      <c r="R33" s="33"/>
    </row>
    <row r="34" spans="2:18" s="1" customFormat="1" ht="14.45" hidden="1" customHeight="1">
      <c r="B34" s="31"/>
      <c r="C34" s="163"/>
      <c r="D34" s="163"/>
      <c r="E34" s="159" t="s">
        <v>41</v>
      </c>
      <c r="F34" s="158">
        <v>0.2</v>
      </c>
      <c r="G34" s="104" t="s">
        <v>39</v>
      </c>
      <c r="H34" s="369">
        <f>ROUND((SUM(BG89:BG90)+SUM(BG108:BG169)), 2)</f>
        <v>0</v>
      </c>
      <c r="I34" s="366"/>
      <c r="J34" s="366"/>
      <c r="K34" s="163"/>
      <c r="L34" s="163"/>
      <c r="M34" s="369">
        <v>0</v>
      </c>
      <c r="N34" s="366"/>
      <c r="O34" s="366"/>
      <c r="P34" s="366"/>
      <c r="Q34" s="163"/>
      <c r="R34" s="33"/>
    </row>
    <row r="35" spans="2:18" s="1" customFormat="1" ht="14.45" hidden="1" customHeight="1">
      <c r="B35" s="31"/>
      <c r="C35" s="163"/>
      <c r="D35" s="163"/>
      <c r="E35" s="159" t="s">
        <v>42</v>
      </c>
      <c r="F35" s="158">
        <v>0.2</v>
      </c>
      <c r="G35" s="104" t="s">
        <v>39</v>
      </c>
      <c r="H35" s="369">
        <f>ROUND((SUM(BH89:BH90)+SUM(BH108:BH169)), 2)</f>
        <v>0</v>
      </c>
      <c r="I35" s="366"/>
      <c r="J35" s="366"/>
      <c r="K35" s="163"/>
      <c r="L35" s="163"/>
      <c r="M35" s="369">
        <v>0</v>
      </c>
      <c r="N35" s="366"/>
      <c r="O35" s="366"/>
      <c r="P35" s="366"/>
      <c r="Q35" s="163"/>
      <c r="R35" s="33"/>
    </row>
    <row r="36" spans="2:18" s="1" customFormat="1" ht="14.45" hidden="1" customHeight="1">
      <c r="B36" s="31"/>
      <c r="C36" s="163"/>
      <c r="D36" s="163"/>
      <c r="E36" s="159" t="s">
        <v>43</v>
      </c>
      <c r="F36" s="158">
        <v>0</v>
      </c>
      <c r="G36" s="104" t="s">
        <v>39</v>
      </c>
      <c r="H36" s="369">
        <f>ROUND((SUM(BI89:BI90)+SUM(BI108:BI169)), 2)</f>
        <v>0</v>
      </c>
      <c r="I36" s="366"/>
      <c r="J36" s="366"/>
      <c r="K36" s="163"/>
      <c r="L36" s="163"/>
      <c r="M36" s="369">
        <v>0</v>
      </c>
      <c r="N36" s="366"/>
      <c r="O36" s="366"/>
      <c r="P36" s="366"/>
      <c r="Q36" s="163"/>
      <c r="R36" s="33"/>
    </row>
    <row r="37" spans="2:18" s="1" customFormat="1" ht="6.95" customHeight="1">
      <c r="B37" s="31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33"/>
    </row>
    <row r="38" spans="2:18" s="1" customFormat="1" ht="25.35" customHeight="1">
      <c r="B38" s="31"/>
      <c r="C38" s="164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64"/>
      <c r="R38" s="33"/>
    </row>
    <row r="39" spans="2:18" s="1" customFormat="1" ht="14.45" customHeight="1">
      <c r="B39" s="31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33"/>
    </row>
    <row r="40" spans="2:18" s="1" customFormat="1" ht="14.45" customHeight="1">
      <c r="B40" s="3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33"/>
    </row>
    <row r="41" spans="2:18">
      <c r="B41" s="22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23"/>
    </row>
    <row r="42" spans="2:18">
      <c r="B42" s="22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23"/>
    </row>
    <row r="43" spans="2:18">
      <c r="B43" s="22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23"/>
    </row>
    <row r="44" spans="2:18">
      <c r="B44" s="22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23"/>
    </row>
    <row r="45" spans="2:18">
      <c r="B45" s="22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23"/>
    </row>
    <row r="46" spans="2:18">
      <c r="B46" s="22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23"/>
    </row>
    <row r="47" spans="2:18">
      <c r="B47" s="22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23"/>
    </row>
    <row r="48" spans="2:18">
      <c r="B48" s="2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23"/>
    </row>
    <row r="49" spans="2:18">
      <c r="B49" s="22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23"/>
    </row>
    <row r="50" spans="2:18" s="1" customFormat="1" ht="15">
      <c r="B50" s="31"/>
      <c r="C50" s="163"/>
      <c r="D50" s="46" t="s">
        <v>47</v>
      </c>
      <c r="E50" s="47"/>
      <c r="F50" s="47"/>
      <c r="G50" s="47"/>
      <c r="H50" s="48"/>
      <c r="I50" s="163"/>
      <c r="J50" s="46" t="s">
        <v>48</v>
      </c>
      <c r="K50" s="47"/>
      <c r="L50" s="47"/>
      <c r="M50" s="47"/>
      <c r="N50" s="47"/>
      <c r="O50" s="47"/>
      <c r="P50" s="48"/>
      <c r="Q50" s="163"/>
      <c r="R50" s="33"/>
    </row>
    <row r="51" spans="2:18">
      <c r="B51" s="22"/>
      <c r="C51" s="157"/>
      <c r="D51" s="49"/>
      <c r="E51" s="157"/>
      <c r="F51" s="157"/>
      <c r="G51" s="157"/>
      <c r="H51" s="50"/>
      <c r="I51" s="157"/>
      <c r="J51" s="49"/>
      <c r="K51" s="157"/>
      <c r="L51" s="157"/>
      <c r="M51" s="157"/>
      <c r="N51" s="157"/>
      <c r="O51" s="157"/>
      <c r="P51" s="50"/>
      <c r="Q51" s="157"/>
      <c r="R51" s="23"/>
    </row>
    <row r="52" spans="2:18">
      <c r="B52" s="22"/>
      <c r="C52" s="157"/>
      <c r="D52" s="49"/>
      <c r="E52" s="157"/>
      <c r="F52" s="157"/>
      <c r="G52" s="157"/>
      <c r="H52" s="50"/>
      <c r="I52" s="157"/>
      <c r="J52" s="49"/>
      <c r="K52" s="157"/>
      <c r="L52" s="157"/>
      <c r="M52" s="157"/>
      <c r="N52" s="157"/>
      <c r="O52" s="157"/>
      <c r="P52" s="50"/>
      <c r="Q52" s="157"/>
      <c r="R52" s="23"/>
    </row>
    <row r="53" spans="2:18">
      <c r="B53" s="22"/>
      <c r="C53" s="157"/>
      <c r="D53" s="49"/>
      <c r="E53" s="157"/>
      <c r="F53" s="157"/>
      <c r="G53" s="157"/>
      <c r="H53" s="50"/>
      <c r="I53" s="157"/>
      <c r="J53" s="49"/>
      <c r="K53" s="157"/>
      <c r="L53" s="157"/>
      <c r="M53" s="157"/>
      <c r="N53" s="157"/>
      <c r="O53" s="157"/>
      <c r="P53" s="50"/>
      <c r="Q53" s="157"/>
      <c r="R53" s="23"/>
    </row>
    <row r="54" spans="2:18">
      <c r="B54" s="22"/>
      <c r="C54" s="157"/>
      <c r="D54" s="49"/>
      <c r="E54" s="157"/>
      <c r="F54" s="157"/>
      <c r="G54" s="157"/>
      <c r="H54" s="50"/>
      <c r="I54" s="157"/>
      <c r="J54" s="49"/>
      <c r="K54" s="157"/>
      <c r="L54" s="157"/>
      <c r="M54" s="157"/>
      <c r="N54" s="157"/>
      <c r="O54" s="157"/>
      <c r="P54" s="50"/>
      <c r="Q54" s="157"/>
      <c r="R54" s="23"/>
    </row>
    <row r="55" spans="2:18">
      <c r="B55" s="22"/>
      <c r="C55" s="157"/>
      <c r="D55" s="49"/>
      <c r="E55" s="157"/>
      <c r="F55" s="157"/>
      <c r="G55" s="157"/>
      <c r="H55" s="50"/>
      <c r="I55" s="157"/>
      <c r="J55" s="49"/>
      <c r="K55" s="157"/>
      <c r="L55" s="157"/>
      <c r="M55" s="157"/>
      <c r="N55" s="157"/>
      <c r="O55" s="157"/>
      <c r="P55" s="50"/>
      <c r="Q55" s="157"/>
      <c r="R55" s="23"/>
    </row>
    <row r="56" spans="2:18">
      <c r="B56" s="22"/>
      <c r="C56" s="157"/>
      <c r="D56" s="49"/>
      <c r="E56" s="157"/>
      <c r="F56" s="157"/>
      <c r="G56" s="157"/>
      <c r="H56" s="50"/>
      <c r="I56" s="157"/>
      <c r="J56" s="49"/>
      <c r="K56" s="157"/>
      <c r="L56" s="157"/>
      <c r="M56" s="157"/>
      <c r="N56" s="157"/>
      <c r="O56" s="157"/>
      <c r="P56" s="50"/>
      <c r="Q56" s="157"/>
      <c r="R56" s="23"/>
    </row>
    <row r="57" spans="2:18">
      <c r="B57" s="22"/>
      <c r="C57" s="157"/>
      <c r="D57" s="49"/>
      <c r="E57" s="157"/>
      <c r="F57" s="157"/>
      <c r="G57" s="157"/>
      <c r="H57" s="50"/>
      <c r="I57" s="157"/>
      <c r="J57" s="49"/>
      <c r="K57" s="157"/>
      <c r="L57" s="157"/>
      <c r="M57" s="157"/>
      <c r="N57" s="157"/>
      <c r="O57" s="157"/>
      <c r="P57" s="50"/>
      <c r="Q57" s="157"/>
      <c r="R57" s="23"/>
    </row>
    <row r="58" spans="2:18">
      <c r="B58" s="22"/>
      <c r="C58" s="157"/>
      <c r="D58" s="49"/>
      <c r="E58" s="157"/>
      <c r="F58" s="157"/>
      <c r="G58" s="157"/>
      <c r="H58" s="50"/>
      <c r="I58" s="157"/>
      <c r="J58" s="49"/>
      <c r="K58" s="157"/>
      <c r="L58" s="157"/>
      <c r="M58" s="157"/>
      <c r="N58" s="157"/>
      <c r="O58" s="157"/>
      <c r="P58" s="50"/>
      <c r="Q58" s="157"/>
      <c r="R58" s="23"/>
    </row>
    <row r="59" spans="2:18" s="1" customFormat="1" ht="15">
      <c r="B59" s="31"/>
      <c r="C59" s="163"/>
      <c r="D59" s="51" t="s">
        <v>49</v>
      </c>
      <c r="E59" s="52"/>
      <c r="F59" s="52"/>
      <c r="G59" s="53" t="s">
        <v>50</v>
      </c>
      <c r="H59" s="54"/>
      <c r="I59" s="163"/>
      <c r="J59" s="51" t="s">
        <v>49</v>
      </c>
      <c r="K59" s="52"/>
      <c r="L59" s="52"/>
      <c r="M59" s="52"/>
      <c r="N59" s="53" t="s">
        <v>50</v>
      </c>
      <c r="O59" s="52"/>
      <c r="P59" s="54"/>
      <c r="Q59" s="163"/>
      <c r="R59" s="33"/>
    </row>
    <row r="60" spans="2:18">
      <c r="B60" s="22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23"/>
    </row>
    <row r="61" spans="2:18" s="1" customFormat="1" ht="15">
      <c r="B61" s="31"/>
      <c r="C61" s="163"/>
      <c r="D61" s="46" t="s">
        <v>51</v>
      </c>
      <c r="E61" s="47"/>
      <c r="F61" s="47"/>
      <c r="G61" s="47"/>
      <c r="H61" s="48"/>
      <c r="I61" s="163"/>
      <c r="J61" s="46" t="s">
        <v>52</v>
      </c>
      <c r="K61" s="47"/>
      <c r="L61" s="47"/>
      <c r="M61" s="47"/>
      <c r="N61" s="47"/>
      <c r="O61" s="47"/>
      <c r="P61" s="48"/>
      <c r="Q61" s="163"/>
      <c r="R61" s="33"/>
    </row>
    <row r="62" spans="2:18">
      <c r="B62" s="22"/>
      <c r="C62" s="157"/>
      <c r="D62" s="49"/>
      <c r="E62" s="157"/>
      <c r="F62" s="157"/>
      <c r="G62" s="157"/>
      <c r="H62" s="50"/>
      <c r="I62" s="157"/>
      <c r="J62" s="49"/>
      <c r="K62" s="157"/>
      <c r="L62" s="157"/>
      <c r="M62" s="157"/>
      <c r="N62" s="157"/>
      <c r="O62" s="157"/>
      <c r="P62" s="50"/>
      <c r="Q62" s="157"/>
      <c r="R62" s="23"/>
    </row>
    <row r="63" spans="2:18">
      <c r="B63" s="22"/>
      <c r="C63" s="157"/>
      <c r="D63" s="49"/>
      <c r="E63" s="157"/>
      <c r="F63" s="157"/>
      <c r="G63" s="157"/>
      <c r="H63" s="50"/>
      <c r="I63" s="157"/>
      <c r="J63" s="49"/>
      <c r="K63" s="157"/>
      <c r="L63" s="157"/>
      <c r="M63" s="157"/>
      <c r="N63" s="157"/>
      <c r="O63" s="157"/>
      <c r="P63" s="50"/>
      <c r="Q63" s="157"/>
      <c r="R63" s="23"/>
    </row>
    <row r="64" spans="2:18">
      <c r="B64" s="22"/>
      <c r="C64" s="157"/>
      <c r="D64" s="49"/>
      <c r="E64" s="157"/>
      <c r="F64" s="157"/>
      <c r="G64" s="157"/>
      <c r="H64" s="50"/>
      <c r="I64" s="157"/>
      <c r="J64" s="49"/>
      <c r="K64" s="157"/>
      <c r="L64" s="157"/>
      <c r="M64" s="157"/>
      <c r="N64" s="157"/>
      <c r="O64" s="157"/>
      <c r="P64" s="50"/>
      <c r="Q64" s="157"/>
      <c r="R64" s="23"/>
    </row>
    <row r="65" spans="2:18">
      <c r="B65" s="22"/>
      <c r="C65" s="157"/>
      <c r="D65" s="49"/>
      <c r="E65" s="157"/>
      <c r="F65" s="157"/>
      <c r="G65" s="157"/>
      <c r="H65" s="50"/>
      <c r="I65" s="157"/>
      <c r="J65" s="49"/>
      <c r="K65" s="157"/>
      <c r="L65" s="157"/>
      <c r="M65" s="157"/>
      <c r="N65" s="157"/>
      <c r="O65" s="157"/>
      <c r="P65" s="50"/>
      <c r="Q65" s="157"/>
      <c r="R65" s="23"/>
    </row>
    <row r="66" spans="2:18">
      <c r="B66" s="22"/>
      <c r="C66" s="157"/>
      <c r="D66" s="49"/>
      <c r="E66" s="157"/>
      <c r="F66" s="157"/>
      <c r="G66" s="157"/>
      <c r="H66" s="50"/>
      <c r="I66" s="157"/>
      <c r="J66" s="49"/>
      <c r="K66" s="157"/>
      <c r="L66" s="157"/>
      <c r="M66" s="157"/>
      <c r="N66" s="157"/>
      <c r="O66" s="157"/>
      <c r="P66" s="50"/>
      <c r="Q66" s="157"/>
      <c r="R66" s="23"/>
    </row>
    <row r="67" spans="2:18">
      <c r="B67" s="22"/>
      <c r="C67" s="157"/>
      <c r="D67" s="49"/>
      <c r="E67" s="157"/>
      <c r="F67" s="157"/>
      <c r="G67" s="157"/>
      <c r="H67" s="50"/>
      <c r="I67" s="157"/>
      <c r="J67" s="49"/>
      <c r="K67" s="157"/>
      <c r="L67" s="157"/>
      <c r="M67" s="157"/>
      <c r="N67" s="157"/>
      <c r="O67" s="157"/>
      <c r="P67" s="50"/>
      <c r="Q67" s="157"/>
      <c r="R67" s="23"/>
    </row>
    <row r="68" spans="2:18">
      <c r="B68" s="22"/>
      <c r="C68" s="157"/>
      <c r="D68" s="49"/>
      <c r="E68" s="157"/>
      <c r="F68" s="157"/>
      <c r="G68" s="157"/>
      <c r="H68" s="50"/>
      <c r="I68" s="157"/>
      <c r="J68" s="49"/>
      <c r="K68" s="157"/>
      <c r="L68" s="157"/>
      <c r="M68" s="157"/>
      <c r="N68" s="157"/>
      <c r="O68" s="157"/>
      <c r="P68" s="50"/>
      <c r="Q68" s="157"/>
      <c r="R68" s="23"/>
    </row>
    <row r="69" spans="2:18">
      <c r="B69" s="22"/>
      <c r="C69" s="157"/>
      <c r="D69" s="49"/>
      <c r="E69" s="157"/>
      <c r="F69" s="157"/>
      <c r="G69" s="157"/>
      <c r="H69" s="50"/>
      <c r="I69" s="157"/>
      <c r="J69" s="49"/>
      <c r="K69" s="157"/>
      <c r="L69" s="157"/>
      <c r="M69" s="157"/>
      <c r="N69" s="157"/>
      <c r="O69" s="157"/>
      <c r="P69" s="50"/>
      <c r="Q69" s="157"/>
      <c r="R69" s="23"/>
    </row>
    <row r="70" spans="2:18" s="1" customFormat="1" ht="15">
      <c r="B70" s="31"/>
      <c r="C70" s="163"/>
      <c r="D70" s="51" t="s">
        <v>49</v>
      </c>
      <c r="E70" s="52"/>
      <c r="F70" s="52"/>
      <c r="G70" s="53" t="s">
        <v>50</v>
      </c>
      <c r="H70" s="54"/>
      <c r="I70" s="163"/>
      <c r="J70" s="51" t="s">
        <v>49</v>
      </c>
      <c r="K70" s="52"/>
      <c r="L70" s="52"/>
      <c r="M70" s="52"/>
      <c r="N70" s="53" t="s">
        <v>50</v>
      </c>
      <c r="O70" s="52"/>
      <c r="P70" s="54"/>
      <c r="Q70" s="163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33"/>
    </row>
    <row r="78" spans="2:18" s="1" customFormat="1" ht="30" customHeight="1">
      <c r="B78" s="31"/>
      <c r="C78" s="162" t="s">
        <v>14</v>
      </c>
      <c r="D78" s="163"/>
      <c r="E78" s="163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163"/>
      <c r="R78" s="33"/>
    </row>
    <row r="79" spans="2:18" s="1" customFormat="1" ht="36.950000000000003" customHeight="1">
      <c r="B79" s="31"/>
      <c r="C79" s="65" t="s">
        <v>98</v>
      </c>
      <c r="D79" s="163"/>
      <c r="E79" s="163"/>
      <c r="F79" s="345" t="str">
        <f>F7</f>
        <v>06 - Vzduchotechnika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163"/>
      <c r="R79" s="33"/>
    </row>
    <row r="80" spans="2:18" s="1" customFormat="1" ht="6.95" customHeight="1">
      <c r="B80" s="31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33"/>
    </row>
    <row r="81" spans="2:47" s="1" customFormat="1" ht="18" customHeight="1">
      <c r="B81" s="31"/>
      <c r="C81" s="162" t="s">
        <v>18</v>
      </c>
      <c r="D81" s="163"/>
      <c r="E81" s="163"/>
      <c r="F81" s="156" t="str">
        <f>F9</f>
        <v>Krásna Ves, parcela č. 155</v>
      </c>
      <c r="G81" s="163"/>
      <c r="H81" s="163"/>
      <c r="I81" s="163"/>
      <c r="J81" s="163"/>
      <c r="K81" s="162" t="s">
        <v>20</v>
      </c>
      <c r="L81" s="163"/>
      <c r="M81" s="367">
        <f>IF(O9="","",O9)</f>
        <v>44132</v>
      </c>
      <c r="N81" s="367"/>
      <c r="O81" s="367"/>
      <c r="P81" s="367"/>
      <c r="Q81" s="163"/>
      <c r="R81" s="33"/>
    </row>
    <row r="82" spans="2:47" s="1" customFormat="1" ht="6.95" customHeight="1">
      <c r="B82" s="31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33"/>
    </row>
    <row r="83" spans="2:47" s="1" customFormat="1" ht="15">
      <c r="B83" s="31"/>
      <c r="C83" s="162" t="s">
        <v>21</v>
      </c>
      <c r="D83" s="163"/>
      <c r="E83" s="163"/>
      <c r="F83" s="156" t="str">
        <f>E12</f>
        <v>Obec Krásna Ves</v>
      </c>
      <c r="G83" s="163"/>
      <c r="H83" s="163"/>
      <c r="I83" s="163"/>
      <c r="J83" s="163"/>
      <c r="K83" s="162" t="s">
        <v>27</v>
      </c>
      <c r="L83" s="163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162" t="s">
        <v>25</v>
      </c>
      <c r="D84" s="163"/>
      <c r="E84" s="163"/>
      <c r="F84" s="156" t="str">
        <f>IF(E15="","",E15)</f>
        <v xml:space="preserve"> </v>
      </c>
      <c r="G84" s="163"/>
      <c r="H84" s="163"/>
      <c r="I84" s="163"/>
      <c r="J84" s="163"/>
      <c r="K84" s="162" t="s">
        <v>32</v>
      </c>
      <c r="L84" s="163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64"/>
      <c r="I86" s="164"/>
      <c r="J86" s="164"/>
      <c r="K86" s="164"/>
      <c r="L86" s="164"/>
      <c r="M86" s="164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33"/>
    </row>
    <row r="88" spans="2:47" s="1" customFormat="1" ht="29.25" customHeight="1">
      <c r="B88" s="31"/>
      <c r="C88" s="108" t="s">
        <v>105</v>
      </c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352">
        <f>N108</f>
        <v>0</v>
      </c>
      <c r="O88" s="374"/>
      <c r="P88" s="374"/>
      <c r="Q88" s="374"/>
      <c r="R88" s="33"/>
      <c r="AU88" s="18" t="s">
        <v>106</v>
      </c>
    </row>
    <row r="89" spans="2:47" s="1" customFormat="1" ht="29.25" customHeight="1">
      <c r="B89" s="31"/>
      <c r="C89" s="108" t="s">
        <v>120</v>
      </c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374">
        <v>0</v>
      </c>
      <c r="O89" s="379"/>
      <c r="P89" s="379"/>
      <c r="Q89" s="379"/>
      <c r="R89" s="33"/>
      <c r="T89" s="117"/>
      <c r="U89" s="118" t="s">
        <v>37</v>
      </c>
    </row>
    <row r="90" spans="2:47" s="1" customFormat="1" ht="18" customHeight="1">
      <c r="B90" s="31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33"/>
    </row>
    <row r="91" spans="2:47" s="1" customFormat="1" ht="29.25" customHeight="1">
      <c r="B91" s="31"/>
      <c r="C91" s="99" t="s">
        <v>91</v>
      </c>
      <c r="D91" s="164"/>
      <c r="E91" s="164"/>
      <c r="F91" s="164"/>
      <c r="G91" s="164"/>
      <c r="H91" s="164"/>
      <c r="I91" s="164"/>
      <c r="J91" s="164"/>
      <c r="K91" s="164"/>
      <c r="L91" s="348">
        <f>ROUND(SUM(N88+N89),2)</f>
        <v>0</v>
      </c>
      <c r="M91" s="348"/>
      <c r="N91" s="348"/>
      <c r="O91" s="348"/>
      <c r="P91" s="348"/>
      <c r="Q91" s="348"/>
      <c r="R91" s="33"/>
    </row>
    <row r="92" spans="2:47" s="1" customFormat="1" ht="6.95" customHeight="1">
      <c r="B92" s="55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7"/>
    </row>
    <row r="96" spans="2:47" s="1" customFormat="1" ht="6.95" customHeight="1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7"/>
    </row>
    <row r="97" spans="1:63" s="1" customFormat="1" ht="36.950000000000003" customHeight="1">
      <c r="B97" s="218"/>
      <c r="C97" s="343" t="s">
        <v>121</v>
      </c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6"/>
      <c r="Q97" s="366"/>
      <c r="R97" s="219"/>
    </row>
    <row r="98" spans="1:63" s="1" customFormat="1" ht="6.95" customHeight="1">
      <c r="B98" s="218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219"/>
    </row>
    <row r="99" spans="1:63" s="1" customFormat="1" ht="30" customHeight="1">
      <c r="B99" s="218"/>
      <c r="C99" s="162" t="s">
        <v>14</v>
      </c>
      <c r="D99" s="163"/>
      <c r="E99" s="163"/>
      <c r="F99" s="364" t="str">
        <f>F6</f>
        <v>Zníženie energetickej náročnosti obecného úradu v obci Krásna Ves</v>
      </c>
      <c r="G99" s="365"/>
      <c r="H99" s="365"/>
      <c r="I99" s="365"/>
      <c r="J99" s="365"/>
      <c r="K99" s="365"/>
      <c r="L99" s="365"/>
      <c r="M99" s="365"/>
      <c r="N99" s="365"/>
      <c r="O99" s="365"/>
      <c r="P99" s="365"/>
      <c r="Q99" s="163"/>
      <c r="R99" s="219"/>
    </row>
    <row r="100" spans="1:63" s="1" customFormat="1" ht="36.950000000000003" customHeight="1">
      <c r="B100" s="218"/>
      <c r="C100" s="65" t="s">
        <v>98</v>
      </c>
      <c r="D100" s="163"/>
      <c r="E100" s="163"/>
      <c r="F100" s="345" t="str">
        <f>F7</f>
        <v>06 - Vzduchotechnika</v>
      </c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163"/>
      <c r="R100" s="219"/>
    </row>
    <row r="101" spans="1:63" s="1" customFormat="1" ht="6.95" customHeight="1">
      <c r="B101" s="218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219"/>
    </row>
    <row r="102" spans="1:63" s="1" customFormat="1" ht="18" customHeight="1">
      <c r="B102" s="218"/>
      <c r="C102" s="162" t="s">
        <v>18</v>
      </c>
      <c r="D102" s="163"/>
      <c r="E102" s="163"/>
      <c r="F102" s="156" t="str">
        <f>F9</f>
        <v>Krásna Ves, parcela č. 155</v>
      </c>
      <c r="G102" s="163"/>
      <c r="H102" s="163"/>
      <c r="I102" s="163"/>
      <c r="J102" s="163"/>
      <c r="K102" s="162" t="s">
        <v>20</v>
      </c>
      <c r="L102" s="163"/>
      <c r="M102" s="367">
        <f>IF(O9="","",O9)</f>
        <v>44132</v>
      </c>
      <c r="N102" s="367"/>
      <c r="O102" s="367"/>
      <c r="P102" s="367"/>
      <c r="Q102" s="163"/>
      <c r="R102" s="219"/>
    </row>
    <row r="103" spans="1:63" s="1" customFormat="1" ht="6.95" customHeight="1">
      <c r="B103" s="218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219"/>
    </row>
    <row r="104" spans="1:63" s="1" customFormat="1" ht="15">
      <c r="B104" s="218"/>
      <c r="C104" s="162" t="s">
        <v>21</v>
      </c>
      <c r="D104" s="163"/>
      <c r="E104" s="163"/>
      <c r="F104" s="156" t="str">
        <f>E12</f>
        <v>Obec Krásna Ves</v>
      </c>
      <c r="G104" s="163"/>
      <c r="H104" s="163"/>
      <c r="I104" s="163"/>
      <c r="J104" s="163"/>
      <c r="K104" s="162" t="s">
        <v>27</v>
      </c>
      <c r="L104" s="163"/>
      <c r="M104" s="327" t="str">
        <f>E18</f>
        <v xml:space="preserve">FK Real s.r.o. </v>
      </c>
      <c r="N104" s="327"/>
      <c r="O104" s="327"/>
      <c r="P104" s="327"/>
      <c r="Q104" s="327"/>
      <c r="R104" s="219"/>
    </row>
    <row r="105" spans="1:63" s="1" customFormat="1" ht="14.45" customHeight="1">
      <c r="B105" s="218"/>
      <c r="C105" s="162" t="s">
        <v>25</v>
      </c>
      <c r="D105" s="163"/>
      <c r="E105" s="163"/>
      <c r="F105" s="156" t="str">
        <f>IF(E15="","",E15)</f>
        <v xml:space="preserve"> </v>
      </c>
      <c r="G105" s="163"/>
      <c r="H105" s="163"/>
      <c r="I105" s="163"/>
      <c r="J105" s="163"/>
      <c r="K105" s="162" t="s">
        <v>32</v>
      </c>
      <c r="L105" s="163"/>
      <c r="M105" s="327" t="str">
        <f>E21</f>
        <v xml:space="preserve"> </v>
      </c>
      <c r="N105" s="327"/>
      <c r="O105" s="327"/>
      <c r="P105" s="327"/>
      <c r="Q105" s="327"/>
      <c r="R105" s="219"/>
    </row>
    <row r="106" spans="1:63" s="1" customFormat="1" ht="10.35" customHeight="1">
      <c r="B106" s="218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219"/>
    </row>
    <row r="107" spans="1:63" s="8" customFormat="1" ht="29.25" customHeight="1">
      <c r="B107" s="220"/>
      <c r="C107" s="120" t="s">
        <v>122</v>
      </c>
      <c r="D107" s="166" t="s">
        <v>123</v>
      </c>
      <c r="E107" s="166" t="s">
        <v>55</v>
      </c>
      <c r="F107" s="380" t="s">
        <v>124</v>
      </c>
      <c r="G107" s="380"/>
      <c r="H107" s="380"/>
      <c r="I107" s="380"/>
      <c r="J107" s="166" t="s">
        <v>125</v>
      </c>
      <c r="K107" s="166" t="s">
        <v>126</v>
      </c>
      <c r="L107" s="380" t="s">
        <v>127</v>
      </c>
      <c r="M107" s="380"/>
      <c r="N107" s="406" t="s">
        <v>1418</v>
      </c>
      <c r="O107" s="380"/>
      <c r="P107" s="380"/>
      <c r="Q107" s="381"/>
      <c r="R107" s="221"/>
      <c r="T107" s="72" t="s">
        <v>128</v>
      </c>
      <c r="U107" s="73" t="s">
        <v>37</v>
      </c>
      <c r="V107" s="73" t="s">
        <v>129</v>
      </c>
      <c r="W107" s="73" t="s">
        <v>130</v>
      </c>
      <c r="X107" s="73" t="s">
        <v>131</v>
      </c>
      <c r="Y107" s="73" t="s">
        <v>132</v>
      </c>
      <c r="Z107" s="73" t="s">
        <v>133</v>
      </c>
      <c r="AA107" s="74" t="s">
        <v>134</v>
      </c>
    </row>
    <row r="108" spans="1:63" s="1" customFormat="1" ht="29.25" customHeight="1">
      <c r="B108" s="218"/>
      <c r="C108" s="76" t="s">
        <v>100</v>
      </c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385"/>
      <c r="O108" s="386"/>
      <c r="P108" s="386"/>
      <c r="Q108" s="386"/>
      <c r="R108" s="219"/>
      <c r="T108" s="75"/>
      <c r="U108" s="47"/>
      <c r="V108" s="47"/>
      <c r="W108" s="123">
        <f>W109+W133</f>
        <v>0</v>
      </c>
      <c r="X108" s="47"/>
      <c r="Y108" s="123">
        <f>Y109+Y133</f>
        <v>0</v>
      </c>
      <c r="Z108" s="47"/>
      <c r="AA108" s="124">
        <f>AA109+AA133</f>
        <v>0</v>
      </c>
      <c r="AT108" s="18" t="s">
        <v>72</v>
      </c>
      <c r="AU108" s="18" t="s">
        <v>106</v>
      </c>
      <c r="BK108" s="125">
        <f>BK109+BK133</f>
        <v>0</v>
      </c>
    </row>
    <row r="109" spans="1:63">
      <c r="A109" s="257"/>
      <c r="B109" s="242"/>
      <c r="C109" s="239"/>
      <c r="D109" s="265"/>
      <c r="E109" s="262"/>
      <c r="F109" s="261" t="s">
        <v>1331</v>
      </c>
      <c r="G109" s="262"/>
      <c r="H109" s="262"/>
      <c r="I109" s="239"/>
      <c r="J109" s="239"/>
      <c r="K109" s="239"/>
      <c r="L109" s="239"/>
      <c r="M109" s="239"/>
      <c r="N109" s="239"/>
      <c r="O109" s="239"/>
      <c r="P109" s="239"/>
      <c r="Q109" s="239"/>
      <c r="R109" s="243"/>
    </row>
    <row r="110" spans="1:63">
      <c r="B110" s="242"/>
      <c r="C110" s="266" t="s">
        <v>1332</v>
      </c>
      <c r="D110" s="239"/>
      <c r="E110" s="239"/>
      <c r="F110" s="239" t="s">
        <v>1333</v>
      </c>
      <c r="G110" s="263"/>
      <c r="H110" s="263"/>
      <c r="I110" s="239"/>
      <c r="J110" s="239" t="s">
        <v>196</v>
      </c>
      <c r="K110" s="239">
        <v>1</v>
      </c>
      <c r="L110" s="263"/>
      <c r="M110" s="239"/>
      <c r="N110" s="290"/>
      <c r="O110" s="290"/>
      <c r="P110" s="290"/>
      <c r="Q110" s="290"/>
      <c r="R110" s="243"/>
      <c r="AD110" s="263">
        <v>16000</v>
      </c>
      <c r="AE110" s="294">
        <v>1.1415999999999999</v>
      </c>
    </row>
    <row r="111" spans="1:63">
      <c r="B111" s="242"/>
      <c r="C111" s="266"/>
      <c r="D111" s="239"/>
      <c r="E111" s="239"/>
      <c r="F111" s="258" t="s">
        <v>1334</v>
      </c>
      <c r="G111" s="262"/>
      <c r="H111" s="262"/>
      <c r="I111" s="239"/>
      <c r="J111" s="265"/>
      <c r="K111" s="239"/>
      <c r="L111" s="262"/>
      <c r="M111" s="239"/>
      <c r="N111" s="290"/>
      <c r="O111" s="290"/>
      <c r="P111" s="290"/>
      <c r="Q111" s="290"/>
      <c r="R111" s="243"/>
      <c r="AD111" s="262"/>
      <c r="AE111" s="294">
        <v>1.1415999999999999</v>
      </c>
    </row>
    <row r="112" spans="1:63">
      <c r="B112" s="242"/>
      <c r="C112" s="266"/>
      <c r="D112" s="239"/>
      <c r="E112" s="239"/>
      <c r="F112" s="258" t="s">
        <v>1335</v>
      </c>
      <c r="G112" s="262"/>
      <c r="H112" s="262"/>
      <c r="I112" s="239"/>
      <c r="J112" s="265"/>
      <c r="K112" s="239"/>
      <c r="L112" s="262"/>
      <c r="M112" s="239"/>
      <c r="N112" s="290"/>
      <c r="O112" s="290"/>
      <c r="P112" s="290"/>
      <c r="Q112" s="290"/>
      <c r="R112" s="243"/>
      <c r="AD112" s="262"/>
      <c r="AE112" s="294">
        <v>1.1415999999999999</v>
      </c>
    </row>
    <row r="113" spans="2:31">
      <c r="B113" s="242"/>
      <c r="C113" s="266"/>
      <c r="D113" s="239"/>
      <c r="E113" s="239"/>
      <c r="F113" s="258" t="s">
        <v>1336</v>
      </c>
      <c r="G113" s="262"/>
      <c r="H113" s="262"/>
      <c r="I113" s="239"/>
      <c r="J113" s="265"/>
      <c r="K113" s="239"/>
      <c r="L113" s="262"/>
      <c r="M113" s="239"/>
      <c r="N113" s="290"/>
      <c r="O113" s="290"/>
      <c r="P113" s="290"/>
      <c r="Q113" s="290"/>
      <c r="R113" s="243"/>
      <c r="AD113" s="262"/>
      <c r="AE113" s="294">
        <v>1.1415999999999999</v>
      </c>
    </row>
    <row r="114" spans="2:31">
      <c r="B114" s="242"/>
      <c r="C114" s="266"/>
      <c r="D114" s="239"/>
      <c r="E114" s="239"/>
      <c r="F114" s="258" t="s">
        <v>1337</v>
      </c>
      <c r="G114" s="262"/>
      <c r="H114" s="262"/>
      <c r="I114" s="239"/>
      <c r="J114" s="265"/>
      <c r="K114" s="239"/>
      <c r="L114" s="262"/>
      <c r="M114" s="239"/>
      <c r="N114" s="290"/>
      <c r="O114" s="290"/>
      <c r="P114" s="290"/>
      <c r="Q114" s="290"/>
      <c r="R114" s="243"/>
      <c r="AD114" s="262"/>
      <c r="AE114" s="294">
        <v>1.1415999999999999</v>
      </c>
    </row>
    <row r="115" spans="2:31">
      <c r="B115" s="242"/>
      <c r="C115" s="266"/>
      <c r="D115" s="239"/>
      <c r="E115" s="239"/>
      <c r="F115" s="258" t="s">
        <v>1338</v>
      </c>
      <c r="G115" s="262"/>
      <c r="H115" s="262"/>
      <c r="I115" s="239"/>
      <c r="J115" s="265"/>
      <c r="K115" s="239"/>
      <c r="L115" s="262"/>
      <c r="M115" s="239"/>
      <c r="N115" s="290"/>
      <c r="O115" s="290"/>
      <c r="P115" s="290"/>
      <c r="Q115" s="290"/>
      <c r="R115" s="243"/>
      <c r="AD115" s="262"/>
      <c r="AE115" s="294">
        <v>1.1415999999999999</v>
      </c>
    </row>
    <row r="116" spans="2:31">
      <c r="B116" s="242"/>
      <c r="C116" s="266"/>
      <c r="D116" s="239"/>
      <c r="E116" s="239"/>
      <c r="F116" s="239" t="s">
        <v>1339</v>
      </c>
      <c r="G116" s="262"/>
      <c r="H116" s="262"/>
      <c r="I116" s="239"/>
      <c r="J116" s="239"/>
      <c r="K116" s="239"/>
      <c r="L116" s="262"/>
      <c r="M116" s="239"/>
      <c r="N116" s="290"/>
      <c r="O116" s="290"/>
      <c r="P116" s="290"/>
      <c r="Q116" s="290"/>
      <c r="R116" s="243"/>
      <c r="AD116" s="262"/>
      <c r="AE116" s="294">
        <v>1.1415999999999999</v>
      </c>
    </row>
    <row r="117" spans="2:31">
      <c r="B117" s="242"/>
      <c r="C117" s="266"/>
      <c r="D117" s="239"/>
      <c r="E117" s="239"/>
      <c r="F117" s="239" t="s">
        <v>1340</v>
      </c>
      <c r="G117" s="262"/>
      <c r="H117" s="262"/>
      <c r="I117" s="239"/>
      <c r="J117" s="265"/>
      <c r="K117" s="239"/>
      <c r="L117" s="262"/>
      <c r="M117" s="239"/>
      <c r="N117" s="290"/>
      <c r="O117" s="290"/>
      <c r="P117" s="290"/>
      <c r="Q117" s="290"/>
      <c r="R117" s="243"/>
      <c r="AD117" s="262"/>
      <c r="AE117" s="294">
        <v>1.1415999999999999</v>
      </c>
    </row>
    <row r="118" spans="2:31">
      <c r="B118" s="242"/>
      <c r="C118" s="266"/>
      <c r="D118" s="239"/>
      <c r="E118" s="239"/>
      <c r="F118" s="258" t="s">
        <v>1341</v>
      </c>
      <c r="G118" s="262"/>
      <c r="H118" s="262"/>
      <c r="I118" s="239"/>
      <c r="J118" s="265"/>
      <c r="K118" s="239"/>
      <c r="L118" s="262"/>
      <c r="M118" s="239"/>
      <c r="N118" s="290"/>
      <c r="O118" s="290"/>
      <c r="P118" s="290"/>
      <c r="Q118" s="290"/>
      <c r="R118" s="243"/>
      <c r="AD118" s="262"/>
      <c r="AE118" s="294">
        <v>1.1415999999999999</v>
      </c>
    </row>
    <row r="119" spans="2:31" s="284" customFormat="1" ht="26.25" customHeight="1">
      <c r="B119" s="280"/>
      <c r="C119" s="281" t="s">
        <v>1342</v>
      </c>
      <c r="D119" s="233"/>
      <c r="E119" s="233"/>
      <c r="F119" s="407" t="s">
        <v>1343</v>
      </c>
      <c r="G119" s="407"/>
      <c r="H119" s="407"/>
      <c r="I119" s="407"/>
      <c r="J119" s="233" t="s">
        <v>908</v>
      </c>
      <c r="K119" s="233">
        <v>1</v>
      </c>
      <c r="L119" s="263"/>
      <c r="M119" s="233"/>
      <c r="N119" s="291"/>
      <c r="O119" s="291"/>
      <c r="P119" s="291"/>
      <c r="Q119" s="291"/>
      <c r="R119" s="283"/>
      <c r="AD119" s="282">
        <v>7100</v>
      </c>
      <c r="AE119" s="294">
        <v>1.1415999999999999</v>
      </c>
    </row>
    <row r="120" spans="2:31">
      <c r="B120" s="242"/>
      <c r="C120" s="266" t="s">
        <v>1344</v>
      </c>
      <c r="D120" s="239"/>
      <c r="E120" s="239"/>
      <c r="F120" s="258" t="s">
        <v>1345</v>
      </c>
      <c r="G120" s="263"/>
      <c r="H120" s="263"/>
      <c r="I120" s="239"/>
      <c r="J120" s="239" t="s">
        <v>196</v>
      </c>
      <c r="K120" s="239">
        <v>2</v>
      </c>
      <c r="L120" s="263"/>
      <c r="M120" s="239"/>
      <c r="N120" s="290"/>
      <c r="O120" s="290"/>
      <c r="P120" s="290"/>
      <c r="Q120" s="290"/>
      <c r="R120" s="243"/>
      <c r="AD120" s="263">
        <v>6735</v>
      </c>
      <c r="AE120" s="294">
        <v>1.1415999999999999</v>
      </c>
    </row>
    <row r="121" spans="2:31">
      <c r="B121" s="242"/>
      <c r="C121" s="266"/>
      <c r="D121" s="239"/>
      <c r="E121" s="239"/>
      <c r="F121" s="258" t="s">
        <v>1346</v>
      </c>
      <c r="G121" s="262"/>
      <c r="H121" s="262"/>
      <c r="I121" s="239"/>
      <c r="J121" s="265"/>
      <c r="K121" s="239"/>
      <c r="L121" s="262"/>
      <c r="M121" s="239"/>
      <c r="N121" s="290"/>
      <c r="O121" s="290"/>
      <c r="P121" s="290"/>
      <c r="Q121" s="290"/>
      <c r="R121" s="243"/>
      <c r="AD121" s="262"/>
      <c r="AE121" s="294">
        <v>1.1415999999999999</v>
      </c>
    </row>
    <row r="122" spans="2:31">
      <c r="B122" s="242"/>
      <c r="C122" s="266"/>
      <c r="D122" s="239"/>
      <c r="E122" s="239"/>
      <c r="F122" s="258" t="s">
        <v>1347</v>
      </c>
      <c r="G122" s="262"/>
      <c r="H122" s="262"/>
      <c r="I122" s="239"/>
      <c r="J122" s="265"/>
      <c r="K122" s="239"/>
      <c r="L122" s="262"/>
      <c r="M122" s="239"/>
      <c r="N122" s="290"/>
      <c r="O122" s="290"/>
      <c r="P122" s="290"/>
      <c r="Q122" s="290"/>
      <c r="R122" s="243"/>
      <c r="AD122" s="262"/>
      <c r="AE122" s="294">
        <v>1.1415999999999999</v>
      </c>
    </row>
    <row r="123" spans="2:31">
      <c r="B123" s="242"/>
      <c r="C123" s="266"/>
      <c r="D123" s="239"/>
      <c r="E123" s="239"/>
      <c r="F123" s="258" t="s">
        <v>1348</v>
      </c>
      <c r="G123" s="262"/>
      <c r="H123" s="262"/>
      <c r="I123" s="239"/>
      <c r="J123" s="265"/>
      <c r="K123" s="239"/>
      <c r="L123" s="262"/>
      <c r="M123" s="239"/>
      <c r="N123" s="290"/>
      <c r="O123" s="290"/>
      <c r="P123" s="290"/>
      <c r="Q123" s="290"/>
      <c r="R123" s="243"/>
      <c r="AD123" s="262"/>
      <c r="AE123" s="294">
        <v>1.1415999999999999</v>
      </c>
    </row>
    <row r="124" spans="2:31">
      <c r="B124" s="242"/>
      <c r="C124" s="266"/>
      <c r="D124" s="239"/>
      <c r="E124" s="239"/>
      <c r="F124" s="258" t="s">
        <v>1349</v>
      </c>
      <c r="G124" s="262"/>
      <c r="H124" s="262"/>
      <c r="I124" s="239"/>
      <c r="J124" s="239"/>
      <c r="K124" s="239"/>
      <c r="L124" s="262"/>
      <c r="M124" s="239"/>
      <c r="N124" s="290"/>
      <c r="O124" s="290"/>
      <c r="P124" s="290"/>
      <c r="Q124" s="290"/>
      <c r="R124" s="243"/>
      <c r="AD124" s="262"/>
      <c r="AE124" s="294">
        <v>1.1415999999999999</v>
      </c>
    </row>
    <row r="125" spans="2:31">
      <c r="B125" s="242"/>
      <c r="C125" s="266" t="s">
        <v>1350</v>
      </c>
      <c r="D125" s="239"/>
      <c r="E125" s="239"/>
      <c r="F125" s="239" t="s">
        <v>1351</v>
      </c>
      <c r="G125" s="263"/>
      <c r="H125" s="263"/>
      <c r="I125" s="239"/>
      <c r="J125" s="265" t="s">
        <v>196</v>
      </c>
      <c r="K125" s="239">
        <v>4</v>
      </c>
      <c r="L125" s="263"/>
      <c r="M125" s="239"/>
      <c r="N125" s="290"/>
      <c r="O125" s="290"/>
      <c r="P125" s="290"/>
      <c r="Q125" s="290"/>
      <c r="R125" s="243"/>
      <c r="AD125" s="263">
        <v>217.71</v>
      </c>
      <c r="AE125" s="294">
        <v>1.1415999999999999</v>
      </c>
    </row>
    <row r="126" spans="2:31">
      <c r="B126" s="242"/>
      <c r="C126" s="266" t="s">
        <v>1352</v>
      </c>
      <c r="D126" s="239"/>
      <c r="E126" s="239"/>
      <c r="F126" s="239" t="s">
        <v>1353</v>
      </c>
      <c r="G126" s="263"/>
      <c r="H126" s="263"/>
      <c r="I126" s="239"/>
      <c r="J126" s="265" t="s">
        <v>196</v>
      </c>
      <c r="K126" s="239">
        <v>4</v>
      </c>
      <c r="L126" s="263"/>
      <c r="M126" s="239"/>
      <c r="N126" s="290"/>
      <c r="O126" s="290"/>
      <c r="P126" s="290"/>
      <c r="Q126" s="290"/>
      <c r="R126" s="243"/>
      <c r="AD126" s="263">
        <v>175.91</v>
      </c>
      <c r="AE126" s="294">
        <v>1.1415999999999999</v>
      </c>
    </row>
    <row r="127" spans="2:31">
      <c r="B127" s="242"/>
      <c r="C127" s="266" t="s">
        <v>1354</v>
      </c>
      <c r="D127" s="239"/>
      <c r="E127" s="239"/>
      <c r="F127" s="239" t="s">
        <v>1355</v>
      </c>
      <c r="G127" s="263"/>
      <c r="H127" s="263"/>
      <c r="I127" s="239"/>
      <c r="J127" s="265" t="s">
        <v>196</v>
      </c>
      <c r="K127" s="239">
        <v>2</v>
      </c>
      <c r="L127" s="263"/>
      <c r="M127" s="239"/>
      <c r="N127" s="290"/>
      <c r="O127" s="290"/>
      <c r="P127" s="290"/>
      <c r="Q127" s="290"/>
      <c r="R127" s="243"/>
      <c r="AD127" s="263">
        <v>58.85</v>
      </c>
      <c r="AE127" s="294">
        <v>1.1415999999999999</v>
      </c>
    </row>
    <row r="128" spans="2:31">
      <c r="B128" s="242"/>
      <c r="C128" s="266" t="s">
        <v>1356</v>
      </c>
      <c r="D128" s="239"/>
      <c r="E128" s="239"/>
      <c r="F128" s="239" t="s">
        <v>1357</v>
      </c>
      <c r="G128" s="263"/>
      <c r="H128" s="263"/>
      <c r="I128" s="239"/>
      <c r="J128" s="265" t="s">
        <v>196</v>
      </c>
      <c r="K128" s="239">
        <v>2</v>
      </c>
      <c r="L128" s="263"/>
      <c r="M128" s="239"/>
      <c r="N128" s="290"/>
      <c r="O128" s="290"/>
      <c r="P128" s="290"/>
      <c r="Q128" s="290"/>
      <c r="R128" s="243"/>
      <c r="AD128" s="263">
        <v>184.86</v>
      </c>
      <c r="AE128" s="294">
        <v>1.1415999999999999</v>
      </c>
    </row>
    <row r="129" spans="2:31">
      <c r="B129" s="242"/>
      <c r="C129" s="266"/>
      <c r="D129" s="239"/>
      <c r="E129" s="239"/>
      <c r="F129" s="239" t="s">
        <v>1358</v>
      </c>
      <c r="G129" s="262"/>
      <c r="H129" s="262"/>
      <c r="I129" s="239"/>
      <c r="J129" s="265"/>
      <c r="K129" s="239"/>
      <c r="L129" s="262"/>
      <c r="M129" s="239"/>
      <c r="N129" s="290"/>
      <c r="O129" s="290"/>
      <c r="P129" s="290"/>
      <c r="Q129" s="290"/>
      <c r="R129" s="243"/>
      <c r="AD129" s="262"/>
      <c r="AE129" s="294">
        <v>1.1415999999999999</v>
      </c>
    </row>
    <row r="130" spans="2:31">
      <c r="B130" s="242"/>
      <c r="C130" s="266"/>
      <c r="D130" s="239"/>
      <c r="E130" s="239"/>
      <c r="F130" s="239" t="s">
        <v>1359</v>
      </c>
      <c r="G130" s="262"/>
      <c r="H130" s="262"/>
      <c r="I130" s="239"/>
      <c r="J130" s="265"/>
      <c r="K130" s="239"/>
      <c r="L130" s="262"/>
      <c r="M130" s="239"/>
      <c r="N130" s="290"/>
      <c r="O130" s="290"/>
      <c r="P130" s="290"/>
      <c r="Q130" s="290"/>
      <c r="R130" s="243"/>
      <c r="AD130" s="262"/>
      <c r="AE130" s="294">
        <v>1.1415999999999999</v>
      </c>
    </row>
    <row r="131" spans="2:31">
      <c r="B131" s="242"/>
      <c r="C131" s="266" t="s">
        <v>1360</v>
      </c>
      <c r="D131" s="239"/>
      <c r="E131" s="239"/>
      <c r="F131" s="239" t="s">
        <v>1361</v>
      </c>
      <c r="G131" s="263"/>
      <c r="H131" s="263"/>
      <c r="I131" s="239"/>
      <c r="J131" s="265" t="s">
        <v>196</v>
      </c>
      <c r="K131" s="239">
        <v>10</v>
      </c>
      <c r="L131" s="263"/>
      <c r="M131" s="239"/>
      <c r="N131" s="290"/>
      <c r="O131" s="290"/>
      <c r="P131" s="290"/>
      <c r="Q131" s="290"/>
      <c r="R131" s="243"/>
      <c r="AD131" s="263">
        <v>89.98</v>
      </c>
      <c r="AE131" s="294">
        <v>1.1415999999999999</v>
      </c>
    </row>
    <row r="132" spans="2:31">
      <c r="B132" s="242"/>
      <c r="C132" s="266"/>
      <c r="D132" s="239"/>
      <c r="E132" s="239"/>
      <c r="F132" s="239" t="s">
        <v>1362</v>
      </c>
      <c r="G132" s="262"/>
      <c r="H132" s="262"/>
      <c r="I132" s="239"/>
      <c r="J132" s="265"/>
      <c r="K132" s="239"/>
      <c r="L132" s="262"/>
      <c r="M132" s="239"/>
      <c r="N132" s="290"/>
      <c r="O132" s="290"/>
      <c r="P132" s="290"/>
      <c r="Q132" s="290"/>
      <c r="R132" s="243"/>
      <c r="AD132" s="262"/>
      <c r="AE132" s="294">
        <v>1.1415999999999999</v>
      </c>
    </row>
    <row r="133" spans="2:31">
      <c r="B133" s="242"/>
      <c r="C133" s="266" t="s">
        <v>1363</v>
      </c>
      <c r="D133" s="239"/>
      <c r="E133" s="239"/>
      <c r="F133" s="239" t="s">
        <v>1364</v>
      </c>
      <c r="G133" s="263"/>
      <c r="H133" s="263"/>
      <c r="I133" s="239"/>
      <c r="J133" s="265" t="s">
        <v>196</v>
      </c>
      <c r="K133" s="239">
        <v>2</v>
      </c>
      <c r="L133" s="263"/>
      <c r="M133" s="239"/>
      <c r="N133" s="290"/>
      <c r="O133" s="290"/>
      <c r="P133" s="290"/>
      <c r="Q133" s="290"/>
      <c r="R133" s="243"/>
      <c r="AD133" s="263">
        <v>51.73</v>
      </c>
      <c r="AE133" s="294">
        <v>1.1415999999999999</v>
      </c>
    </row>
    <row r="134" spans="2:31">
      <c r="B134" s="242"/>
      <c r="C134" s="266"/>
      <c r="D134" s="239"/>
      <c r="E134" s="239"/>
      <c r="F134" s="239" t="s">
        <v>1362</v>
      </c>
      <c r="G134" s="262"/>
      <c r="H134" s="262"/>
      <c r="I134" s="239"/>
      <c r="J134" s="265"/>
      <c r="K134" s="239"/>
      <c r="L134" s="262"/>
      <c r="M134" s="239"/>
      <c r="N134" s="290"/>
      <c r="O134" s="290"/>
      <c r="P134" s="290"/>
      <c r="Q134" s="290"/>
      <c r="R134" s="243"/>
      <c r="AD134" s="262"/>
      <c r="AE134" s="294">
        <v>1.1415999999999999</v>
      </c>
    </row>
    <row r="135" spans="2:31">
      <c r="B135" s="242"/>
      <c r="C135" s="266" t="s">
        <v>1365</v>
      </c>
      <c r="D135" s="239"/>
      <c r="E135" s="239"/>
      <c r="F135" s="239" t="s">
        <v>1366</v>
      </c>
      <c r="G135" s="263"/>
      <c r="H135" s="263"/>
      <c r="I135" s="239"/>
      <c r="J135" s="265" t="s">
        <v>196</v>
      </c>
      <c r="K135" s="239">
        <v>5</v>
      </c>
      <c r="L135" s="263"/>
      <c r="M135" s="239"/>
      <c r="N135" s="290"/>
      <c r="O135" s="290"/>
      <c r="P135" s="290"/>
      <c r="Q135" s="290"/>
      <c r="R135" s="243"/>
      <c r="AD135" s="263">
        <v>58.02</v>
      </c>
      <c r="AE135" s="294">
        <v>1.1415999999999999</v>
      </c>
    </row>
    <row r="136" spans="2:31">
      <c r="B136" s="242"/>
      <c r="C136" s="266" t="s">
        <v>1367</v>
      </c>
      <c r="D136" s="239"/>
      <c r="E136" s="239"/>
      <c r="F136" s="239" t="s">
        <v>1368</v>
      </c>
      <c r="G136" s="263"/>
      <c r="H136" s="263"/>
      <c r="I136" s="239"/>
      <c r="J136" s="265" t="s">
        <v>196</v>
      </c>
      <c r="K136" s="239">
        <v>1</v>
      </c>
      <c r="L136" s="263"/>
      <c r="M136" s="239"/>
      <c r="N136" s="290"/>
      <c r="O136" s="290"/>
      <c r="P136" s="290"/>
      <c r="Q136" s="290"/>
      <c r="R136" s="243"/>
      <c r="AD136" s="263">
        <v>39.229999999999997</v>
      </c>
      <c r="AE136" s="294">
        <v>1.1415999999999999</v>
      </c>
    </row>
    <row r="137" spans="2:31">
      <c r="B137" s="242"/>
      <c r="C137" s="266" t="s">
        <v>1369</v>
      </c>
      <c r="D137" s="239"/>
      <c r="E137" s="239"/>
      <c r="F137" s="239" t="s">
        <v>1370</v>
      </c>
      <c r="G137" s="263"/>
      <c r="H137" s="263"/>
      <c r="I137" s="239"/>
      <c r="J137" s="265" t="s">
        <v>196</v>
      </c>
      <c r="K137" s="239">
        <v>5</v>
      </c>
      <c r="L137" s="263"/>
      <c r="M137" s="239"/>
      <c r="N137" s="290"/>
      <c r="O137" s="290"/>
      <c r="P137" s="290"/>
      <c r="Q137" s="290"/>
      <c r="R137" s="243"/>
      <c r="AD137" s="263">
        <v>44.57</v>
      </c>
      <c r="AE137" s="294">
        <v>1.1415999999999999</v>
      </c>
    </row>
    <row r="138" spans="2:31">
      <c r="B138" s="242"/>
      <c r="C138" s="266" t="s">
        <v>1371</v>
      </c>
      <c r="D138" s="239"/>
      <c r="E138" s="239"/>
      <c r="F138" s="239" t="s">
        <v>1372</v>
      </c>
      <c r="G138" s="263"/>
      <c r="H138" s="263"/>
      <c r="I138" s="239"/>
      <c r="J138" s="265" t="s">
        <v>196</v>
      </c>
      <c r="K138" s="239">
        <v>1</v>
      </c>
      <c r="L138" s="263"/>
      <c r="M138" s="239"/>
      <c r="N138" s="290"/>
      <c r="O138" s="290"/>
      <c r="P138" s="290"/>
      <c r="Q138" s="290"/>
      <c r="R138" s="243"/>
      <c r="AD138" s="263">
        <v>31.11</v>
      </c>
      <c r="AE138" s="294">
        <v>1.1415999999999999</v>
      </c>
    </row>
    <row r="139" spans="2:31">
      <c r="B139" s="242"/>
      <c r="C139" s="266" t="s">
        <v>1373</v>
      </c>
      <c r="D139" s="239"/>
      <c r="E139" s="239"/>
      <c r="F139" s="258" t="s">
        <v>1374</v>
      </c>
      <c r="G139" s="263"/>
      <c r="H139" s="263"/>
      <c r="I139" s="239"/>
      <c r="J139" s="265" t="s">
        <v>196</v>
      </c>
      <c r="K139" s="239">
        <v>8</v>
      </c>
      <c r="L139" s="263"/>
      <c r="M139" s="239"/>
      <c r="N139" s="290"/>
      <c r="O139" s="290"/>
      <c r="P139" s="290"/>
      <c r="Q139" s="290"/>
      <c r="R139" s="243"/>
      <c r="AD139" s="263">
        <v>16.45</v>
      </c>
      <c r="AE139" s="294">
        <v>1.1415999999999999</v>
      </c>
    </row>
    <row r="140" spans="2:31">
      <c r="B140" s="242"/>
      <c r="C140" s="266"/>
      <c r="D140" s="239"/>
      <c r="E140" s="239"/>
      <c r="F140" s="239" t="s">
        <v>1362</v>
      </c>
      <c r="G140" s="262"/>
      <c r="H140" s="262"/>
      <c r="I140" s="239"/>
      <c r="J140" s="265"/>
      <c r="K140" s="239"/>
      <c r="L140" s="262"/>
      <c r="M140" s="239"/>
      <c r="N140" s="290"/>
      <c r="O140" s="290"/>
      <c r="P140" s="290"/>
      <c r="Q140" s="290"/>
      <c r="R140" s="243"/>
      <c r="AD140" s="262"/>
      <c r="AE140" s="294">
        <v>1.1415999999999999</v>
      </c>
    </row>
    <row r="141" spans="2:31">
      <c r="B141" s="242"/>
      <c r="C141" s="266" t="s">
        <v>1375</v>
      </c>
      <c r="D141" s="239"/>
      <c r="E141" s="239"/>
      <c r="F141" s="239" t="s">
        <v>1376</v>
      </c>
      <c r="G141" s="262"/>
      <c r="H141" s="262"/>
      <c r="I141" s="239"/>
      <c r="J141" s="265"/>
      <c r="K141" s="239"/>
      <c r="L141" s="262"/>
      <c r="M141" s="239"/>
      <c r="N141" s="290"/>
      <c r="O141" s="290"/>
      <c r="P141" s="290"/>
      <c r="Q141" s="290"/>
      <c r="R141" s="243"/>
      <c r="AD141" s="262"/>
      <c r="AE141" s="294">
        <v>1.1415999999999999</v>
      </c>
    </row>
    <row r="142" spans="2:31">
      <c r="B142" s="242"/>
      <c r="C142" s="266"/>
      <c r="D142" s="239"/>
      <c r="E142" s="239"/>
      <c r="F142" s="239" t="s">
        <v>1377</v>
      </c>
      <c r="G142" s="263"/>
      <c r="H142" s="263"/>
      <c r="I142" s="239"/>
      <c r="J142" s="265" t="s">
        <v>1378</v>
      </c>
      <c r="K142" s="239">
        <v>10</v>
      </c>
      <c r="L142" s="263"/>
      <c r="M142" s="239"/>
      <c r="N142" s="290"/>
      <c r="O142" s="290"/>
      <c r="P142" s="290"/>
      <c r="Q142" s="290"/>
      <c r="R142" s="243"/>
      <c r="AD142" s="263">
        <v>78</v>
      </c>
      <c r="AE142" s="294">
        <v>1.1415999999999999</v>
      </c>
    </row>
    <row r="143" spans="2:31">
      <c r="B143" s="242"/>
      <c r="C143" s="266"/>
      <c r="D143" s="239"/>
      <c r="E143" s="239"/>
      <c r="F143" s="239" t="s">
        <v>1379</v>
      </c>
      <c r="G143" s="263"/>
      <c r="H143" s="263"/>
      <c r="I143" s="239"/>
      <c r="J143" s="265" t="s">
        <v>1378</v>
      </c>
      <c r="K143" s="239">
        <v>13</v>
      </c>
      <c r="L143" s="263"/>
      <c r="M143" s="239"/>
      <c r="N143" s="290"/>
      <c r="O143" s="290"/>
      <c r="P143" s="290"/>
      <c r="Q143" s="290"/>
      <c r="R143" s="243"/>
      <c r="AD143" s="263">
        <v>50.8</v>
      </c>
      <c r="AE143" s="294">
        <v>1.1415999999999999</v>
      </c>
    </row>
    <row r="144" spans="2:31">
      <c r="B144" s="242"/>
      <c r="C144" s="266"/>
      <c r="D144" s="239"/>
      <c r="E144" s="239"/>
      <c r="F144" s="239" t="s">
        <v>1380</v>
      </c>
      <c r="G144" s="263"/>
      <c r="H144" s="263"/>
      <c r="I144" s="239"/>
      <c r="J144" s="265" t="s">
        <v>1378</v>
      </c>
      <c r="K144" s="239">
        <v>12</v>
      </c>
      <c r="L144" s="263"/>
      <c r="M144" s="239"/>
      <c r="N144" s="290"/>
      <c r="O144" s="290"/>
      <c r="P144" s="290"/>
      <c r="Q144" s="290"/>
      <c r="R144" s="243"/>
      <c r="AD144" s="263">
        <v>46.12</v>
      </c>
      <c r="AE144" s="294">
        <v>1.1415999999999999</v>
      </c>
    </row>
    <row r="145" spans="2:31">
      <c r="B145" s="242"/>
      <c r="C145" s="266"/>
      <c r="D145" s="239"/>
      <c r="E145" s="239"/>
      <c r="F145" s="239" t="s">
        <v>1381</v>
      </c>
      <c r="G145" s="263"/>
      <c r="H145" s="263"/>
      <c r="I145" s="239"/>
      <c r="J145" s="265" t="s">
        <v>1378</v>
      </c>
      <c r="K145" s="239">
        <v>8</v>
      </c>
      <c r="L145" s="263"/>
      <c r="M145" s="239"/>
      <c r="N145" s="290"/>
      <c r="O145" s="290"/>
      <c r="P145" s="290"/>
      <c r="Q145" s="290"/>
      <c r="R145" s="243"/>
      <c r="AD145" s="263">
        <v>43.15</v>
      </c>
      <c r="AE145" s="294">
        <v>1.1415999999999999</v>
      </c>
    </row>
    <row r="146" spans="2:31">
      <c r="B146" s="242"/>
      <c r="C146" s="266"/>
      <c r="D146" s="239"/>
      <c r="E146" s="239"/>
      <c r="F146" s="239" t="s">
        <v>1382</v>
      </c>
      <c r="G146" s="263"/>
      <c r="H146" s="263"/>
      <c r="I146" s="239"/>
      <c r="J146" s="265" t="s">
        <v>1378</v>
      </c>
      <c r="K146" s="239">
        <v>17</v>
      </c>
      <c r="L146" s="263"/>
      <c r="M146" s="239"/>
      <c r="N146" s="290"/>
      <c r="O146" s="290"/>
      <c r="P146" s="290"/>
      <c r="Q146" s="290"/>
      <c r="R146" s="243"/>
      <c r="AD146" s="263">
        <v>15.84</v>
      </c>
      <c r="AE146" s="294">
        <v>1.1415999999999999</v>
      </c>
    </row>
    <row r="147" spans="2:31">
      <c r="B147" s="242"/>
      <c r="C147" s="266"/>
      <c r="D147" s="239"/>
      <c r="E147" s="239"/>
      <c r="F147" s="258" t="s">
        <v>1383</v>
      </c>
      <c r="G147" s="262"/>
      <c r="H147" s="262"/>
      <c r="I147" s="239"/>
      <c r="J147" s="265"/>
      <c r="K147" s="239"/>
      <c r="L147" s="262"/>
      <c r="M147" s="239"/>
      <c r="N147" s="290"/>
      <c r="O147" s="290"/>
      <c r="P147" s="290"/>
      <c r="Q147" s="290"/>
      <c r="R147" s="243"/>
      <c r="AD147" s="262"/>
      <c r="AE147" s="294">
        <v>1.1415999999999999</v>
      </c>
    </row>
    <row r="148" spans="2:31">
      <c r="B148" s="242"/>
      <c r="C148" s="266" t="s">
        <v>1384</v>
      </c>
      <c r="D148" s="239"/>
      <c r="E148" s="239"/>
      <c r="F148" s="239" t="s">
        <v>1385</v>
      </c>
      <c r="G148" s="262"/>
      <c r="H148" s="262"/>
      <c r="I148" s="239"/>
      <c r="J148" s="265"/>
      <c r="K148" s="239"/>
      <c r="L148" s="262"/>
      <c r="M148" s="239"/>
      <c r="N148" s="290"/>
      <c r="O148" s="290"/>
      <c r="P148" s="290"/>
      <c r="Q148" s="290"/>
      <c r="R148" s="243"/>
      <c r="AD148" s="262"/>
      <c r="AE148" s="294">
        <v>1.1415999999999999</v>
      </c>
    </row>
    <row r="149" spans="2:31">
      <c r="B149" s="242"/>
      <c r="C149" s="266"/>
      <c r="D149" s="239"/>
      <c r="E149" s="239"/>
      <c r="F149" s="239" t="s">
        <v>1377</v>
      </c>
      <c r="G149" s="263"/>
      <c r="H149" s="263"/>
      <c r="I149" s="239"/>
      <c r="J149" s="265" t="s">
        <v>1378</v>
      </c>
      <c r="K149" s="239">
        <v>10</v>
      </c>
      <c r="L149" s="263"/>
      <c r="M149" s="239"/>
      <c r="N149" s="290"/>
      <c r="O149" s="290"/>
      <c r="P149" s="290"/>
      <c r="Q149" s="290"/>
      <c r="R149" s="243"/>
      <c r="AD149" s="263">
        <v>78</v>
      </c>
      <c r="AE149" s="294">
        <v>1.1415999999999999</v>
      </c>
    </row>
    <row r="150" spans="2:31">
      <c r="B150" s="242"/>
      <c r="C150" s="266"/>
      <c r="D150" s="239"/>
      <c r="E150" s="239"/>
      <c r="F150" s="239" t="s">
        <v>1379</v>
      </c>
      <c r="G150" s="263"/>
      <c r="H150" s="263"/>
      <c r="I150" s="239"/>
      <c r="J150" s="265" t="s">
        <v>1378</v>
      </c>
      <c r="K150" s="239">
        <v>11</v>
      </c>
      <c r="L150" s="263"/>
      <c r="M150" s="239"/>
      <c r="N150" s="290"/>
      <c r="O150" s="290"/>
      <c r="P150" s="290"/>
      <c r="Q150" s="290"/>
      <c r="R150" s="243"/>
      <c r="AD150" s="263">
        <v>50.8</v>
      </c>
      <c r="AE150" s="294">
        <v>1.1415999999999999</v>
      </c>
    </row>
    <row r="151" spans="2:31">
      <c r="B151" s="242"/>
      <c r="C151" s="266"/>
      <c r="D151" s="239"/>
      <c r="E151" s="239"/>
      <c r="F151" s="239" t="s">
        <v>1380</v>
      </c>
      <c r="G151" s="263"/>
      <c r="H151" s="263"/>
      <c r="I151" s="239"/>
      <c r="J151" s="265" t="s">
        <v>1378</v>
      </c>
      <c r="K151" s="239">
        <v>13</v>
      </c>
      <c r="L151" s="263"/>
      <c r="M151" s="239"/>
      <c r="N151" s="290"/>
      <c r="O151" s="290"/>
      <c r="P151" s="290"/>
      <c r="Q151" s="290"/>
      <c r="R151" s="243"/>
      <c r="AD151" s="263">
        <v>46.12</v>
      </c>
      <c r="AE151" s="294">
        <v>1.1415999999999999</v>
      </c>
    </row>
    <row r="152" spans="2:31">
      <c r="B152" s="242"/>
      <c r="C152" s="266"/>
      <c r="D152" s="239"/>
      <c r="E152" s="239"/>
      <c r="F152" s="239" t="s">
        <v>1381</v>
      </c>
      <c r="G152" s="263"/>
      <c r="H152" s="263"/>
      <c r="I152" s="239"/>
      <c r="J152" s="265" t="s">
        <v>1378</v>
      </c>
      <c r="K152" s="239">
        <v>6</v>
      </c>
      <c r="L152" s="263"/>
      <c r="M152" s="239"/>
      <c r="N152" s="290"/>
      <c r="O152" s="290"/>
      <c r="P152" s="290"/>
      <c r="Q152" s="290"/>
      <c r="R152" s="243"/>
      <c r="AD152" s="263">
        <v>43.15</v>
      </c>
      <c r="AE152" s="294">
        <v>1.1415999999999999</v>
      </c>
    </row>
    <row r="153" spans="2:31">
      <c r="B153" s="242"/>
      <c r="C153" s="266"/>
      <c r="D153" s="239"/>
      <c r="E153" s="239"/>
      <c r="F153" s="239" t="s">
        <v>1382</v>
      </c>
      <c r="G153" s="263"/>
      <c r="H153" s="263"/>
      <c r="I153" s="239"/>
      <c r="J153" s="265" t="s">
        <v>1378</v>
      </c>
      <c r="K153" s="239">
        <v>22</v>
      </c>
      <c r="L153" s="263"/>
      <c r="M153" s="239"/>
      <c r="N153" s="290"/>
      <c r="O153" s="290"/>
      <c r="P153" s="290"/>
      <c r="Q153" s="290"/>
      <c r="R153" s="243"/>
      <c r="AD153" s="263">
        <v>15.84</v>
      </c>
      <c r="AE153" s="294">
        <v>1.1415999999999999</v>
      </c>
    </row>
    <row r="154" spans="2:31">
      <c r="B154" s="242"/>
      <c r="C154" s="266"/>
      <c r="D154" s="239"/>
      <c r="E154" s="239"/>
      <c r="F154" s="258" t="s">
        <v>1383</v>
      </c>
      <c r="G154" s="262"/>
      <c r="H154" s="262"/>
      <c r="I154" s="239"/>
      <c r="J154" s="265"/>
      <c r="K154" s="239"/>
      <c r="L154" s="262"/>
      <c r="M154" s="239"/>
      <c r="N154" s="290"/>
      <c r="O154" s="290"/>
      <c r="P154" s="290"/>
      <c r="Q154" s="290"/>
      <c r="R154" s="243"/>
      <c r="AD154" s="262"/>
      <c r="AE154" s="294">
        <v>1.1415999999999999</v>
      </c>
    </row>
    <row r="155" spans="2:31">
      <c r="B155" s="242"/>
      <c r="C155" s="266" t="s">
        <v>1386</v>
      </c>
      <c r="D155" s="239"/>
      <c r="E155" s="239"/>
      <c r="F155" s="239" t="s">
        <v>1387</v>
      </c>
      <c r="G155" s="262"/>
      <c r="H155" s="262"/>
      <c r="I155" s="239"/>
      <c r="J155" s="265"/>
      <c r="K155" s="239"/>
      <c r="L155" s="262"/>
      <c r="M155" s="239"/>
      <c r="N155" s="290"/>
      <c r="O155" s="290"/>
      <c r="P155" s="290"/>
      <c r="Q155" s="290"/>
      <c r="R155" s="243"/>
      <c r="AD155" s="262"/>
      <c r="AE155" s="294">
        <v>1.1415999999999999</v>
      </c>
    </row>
    <row r="156" spans="2:31">
      <c r="B156" s="242"/>
      <c r="C156" s="266"/>
      <c r="D156" s="239"/>
      <c r="E156" s="239"/>
      <c r="F156" s="258" t="s">
        <v>1388</v>
      </c>
      <c r="G156" s="263"/>
      <c r="H156" s="263"/>
      <c r="I156" s="239"/>
      <c r="J156" s="265" t="s">
        <v>1378</v>
      </c>
      <c r="K156" s="239">
        <v>12</v>
      </c>
      <c r="L156" s="263"/>
      <c r="M156" s="239"/>
      <c r="N156" s="290"/>
      <c r="O156" s="290"/>
      <c r="P156" s="290"/>
      <c r="Q156" s="290"/>
      <c r="R156" s="243"/>
      <c r="AD156" s="263">
        <v>37</v>
      </c>
      <c r="AE156" s="294">
        <v>1.1415999999999999</v>
      </c>
    </row>
    <row r="157" spans="2:31">
      <c r="B157" s="242"/>
      <c r="C157" s="266"/>
      <c r="D157" s="239"/>
      <c r="E157" s="239"/>
      <c r="F157" s="258" t="s">
        <v>1389</v>
      </c>
      <c r="G157" s="263"/>
      <c r="H157" s="263"/>
      <c r="I157" s="239"/>
      <c r="J157" s="265" t="s">
        <v>1378</v>
      </c>
      <c r="K157" s="239">
        <v>5</v>
      </c>
      <c r="L157" s="263"/>
      <c r="M157" s="239"/>
      <c r="N157" s="290"/>
      <c r="O157" s="290"/>
      <c r="P157" s="290"/>
      <c r="Q157" s="290"/>
      <c r="R157" s="243"/>
      <c r="AD157" s="263">
        <v>34</v>
      </c>
      <c r="AE157" s="294">
        <v>1.1415999999999999</v>
      </c>
    </row>
    <row r="158" spans="2:31">
      <c r="B158" s="242"/>
      <c r="C158" s="266"/>
      <c r="D158" s="239"/>
      <c r="E158" s="239"/>
      <c r="F158" s="258" t="s">
        <v>1390</v>
      </c>
      <c r="G158" s="263"/>
      <c r="H158" s="263"/>
      <c r="I158" s="239"/>
      <c r="J158" s="265" t="s">
        <v>1378</v>
      </c>
      <c r="K158" s="239">
        <v>5</v>
      </c>
      <c r="L158" s="263"/>
      <c r="M158" s="239"/>
      <c r="N158" s="290"/>
      <c r="O158" s="290"/>
      <c r="P158" s="290"/>
      <c r="Q158" s="290"/>
      <c r="R158" s="243"/>
      <c r="AD158" s="263">
        <v>30.37</v>
      </c>
      <c r="AE158" s="294">
        <v>1.1415999999999999</v>
      </c>
    </row>
    <row r="159" spans="2:31">
      <c r="B159" s="242"/>
      <c r="C159" s="266"/>
      <c r="D159" s="239"/>
      <c r="E159" s="239"/>
      <c r="F159" s="258" t="s">
        <v>1391</v>
      </c>
      <c r="G159" s="263"/>
      <c r="H159" s="263"/>
      <c r="I159" s="239"/>
      <c r="J159" s="265" t="s">
        <v>1378</v>
      </c>
      <c r="K159" s="239">
        <v>4</v>
      </c>
      <c r="L159" s="263"/>
      <c r="M159" s="239"/>
      <c r="N159" s="290"/>
      <c r="O159" s="290"/>
      <c r="P159" s="290"/>
      <c r="Q159" s="290"/>
      <c r="R159" s="243"/>
      <c r="AD159" s="263">
        <v>17.27</v>
      </c>
      <c r="AE159" s="294">
        <v>1.1415999999999999</v>
      </c>
    </row>
    <row r="160" spans="2:31">
      <c r="B160" s="242"/>
      <c r="C160" s="266"/>
      <c r="D160" s="239"/>
      <c r="E160" s="239"/>
      <c r="F160" s="258" t="s">
        <v>1392</v>
      </c>
      <c r="G160" s="263"/>
      <c r="H160" s="263"/>
      <c r="I160" s="239"/>
      <c r="J160" s="265" t="s">
        <v>1378</v>
      </c>
      <c r="K160" s="239">
        <v>10</v>
      </c>
      <c r="L160" s="263"/>
      <c r="M160" s="239"/>
      <c r="N160" s="290"/>
      <c r="O160" s="290"/>
      <c r="P160" s="290"/>
      <c r="Q160" s="290"/>
      <c r="R160" s="243"/>
      <c r="AD160" s="263">
        <v>15.04</v>
      </c>
      <c r="AE160" s="294">
        <v>1.1415999999999999</v>
      </c>
    </row>
    <row r="161" spans="2:31">
      <c r="B161" s="242"/>
      <c r="C161" s="266"/>
      <c r="D161" s="239"/>
      <c r="E161" s="239"/>
      <c r="F161" s="258" t="s">
        <v>1393</v>
      </c>
      <c r="G161" s="263"/>
      <c r="H161" s="263"/>
      <c r="I161" s="239"/>
      <c r="J161" s="265" t="s">
        <v>1378</v>
      </c>
      <c r="K161" s="239">
        <v>3</v>
      </c>
      <c r="L161" s="263"/>
      <c r="M161" s="239"/>
      <c r="N161" s="290"/>
      <c r="O161" s="290"/>
      <c r="P161" s="290"/>
      <c r="Q161" s="290"/>
      <c r="R161" s="243"/>
      <c r="AD161" s="263">
        <v>8.61</v>
      </c>
      <c r="AE161" s="294">
        <v>1.1415999999999999</v>
      </c>
    </row>
    <row r="162" spans="2:31">
      <c r="B162" s="242"/>
      <c r="C162" s="266"/>
      <c r="D162" s="239"/>
      <c r="E162" s="239"/>
      <c r="F162" s="258" t="s">
        <v>1383</v>
      </c>
      <c r="G162" s="262"/>
      <c r="H162" s="262"/>
      <c r="I162" s="239"/>
      <c r="J162" s="265"/>
      <c r="K162" s="239"/>
      <c r="L162" s="262"/>
      <c r="M162" s="239"/>
      <c r="N162" s="290"/>
      <c r="O162" s="290"/>
      <c r="P162" s="290"/>
      <c r="Q162" s="290"/>
      <c r="R162" s="243"/>
      <c r="AD162" s="262"/>
      <c r="AE162" s="294">
        <v>1.1415999999999999</v>
      </c>
    </row>
    <row r="163" spans="2:31">
      <c r="B163" s="242"/>
      <c r="C163" s="266" t="s">
        <v>1394</v>
      </c>
      <c r="D163" s="239"/>
      <c r="E163" s="239"/>
      <c r="F163" s="239" t="s">
        <v>1395</v>
      </c>
      <c r="G163" s="262"/>
      <c r="H163" s="262"/>
      <c r="I163" s="239"/>
      <c r="J163" s="265"/>
      <c r="K163" s="239"/>
      <c r="L163" s="262"/>
      <c r="M163" s="239"/>
      <c r="N163" s="290"/>
      <c r="O163" s="290"/>
      <c r="P163" s="290"/>
      <c r="Q163" s="290"/>
      <c r="R163" s="243"/>
      <c r="AD163" s="262"/>
      <c r="AE163" s="294">
        <v>1.1415999999999999</v>
      </c>
    </row>
    <row r="164" spans="2:31">
      <c r="B164" s="242"/>
      <c r="C164" s="266"/>
      <c r="D164" s="239"/>
      <c r="E164" s="239"/>
      <c r="F164" s="258" t="s">
        <v>1388</v>
      </c>
      <c r="G164" s="263"/>
      <c r="H164" s="263"/>
      <c r="I164" s="239"/>
      <c r="J164" s="265" t="s">
        <v>1378</v>
      </c>
      <c r="K164" s="239">
        <v>12</v>
      </c>
      <c r="L164" s="263"/>
      <c r="M164" s="239"/>
      <c r="N164" s="290"/>
      <c r="O164" s="290"/>
      <c r="P164" s="290"/>
      <c r="Q164" s="290"/>
      <c r="R164" s="243"/>
      <c r="AD164" s="263">
        <v>37</v>
      </c>
      <c r="AE164" s="294">
        <v>1.1415999999999999</v>
      </c>
    </row>
    <row r="165" spans="2:31">
      <c r="B165" s="242"/>
      <c r="C165" s="266"/>
      <c r="D165" s="239"/>
      <c r="E165" s="239"/>
      <c r="F165" s="258" t="s">
        <v>1389</v>
      </c>
      <c r="G165" s="263"/>
      <c r="H165" s="263"/>
      <c r="I165" s="239"/>
      <c r="J165" s="265" t="s">
        <v>1378</v>
      </c>
      <c r="K165" s="239">
        <v>5</v>
      </c>
      <c r="L165" s="263"/>
      <c r="M165" s="239"/>
      <c r="N165" s="290"/>
      <c r="O165" s="290"/>
      <c r="P165" s="290"/>
      <c r="Q165" s="290"/>
      <c r="R165" s="243"/>
      <c r="AD165" s="263">
        <v>34</v>
      </c>
      <c r="AE165" s="294">
        <v>1.1415999999999999</v>
      </c>
    </row>
    <row r="166" spans="2:31">
      <c r="B166" s="242"/>
      <c r="C166" s="266"/>
      <c r="D166" s="239"/>
      <c r="E166" s="239"/>
      <c r="F166" s="258" t="s">
        <v>1390</v>
      </c>
      <c r="G166" s="263"/>
      <c r="H166" s="263"/>
      <c r="I166" s="239"/>
      <c r="J166" s="265" t="s">
        <v>1378</v>
      </c>
      <c r="K166" s="239">
        <v>5</v>
      </c>
      <c r="L166" s="263"/>
      <c r="M166" s="239"/>
      <c r="N166" s="290"/>
      <c r="O166" s="290"/>
      <c r="P166" s="290"/>
      <c r="Q166" s="290"/>
      <c r="R166" s="243"/>
      <c r="AD166" s="263">
        <v>30.37</v>
      </c>
      <c r="AE166" s="294">
        <v>1.1415999999999999</v>
      </c>
    </row>
    <row r="167" spans="2:31">
      <c r="B167" s="242"/>
      <c r="C167" s="266"/>
      <c r="D167" s="239"/>
      <c r="E167" s="239"/>
      <c r="F167" s="258" t="s">
        <v>1391</v>
      </c>
      <c r="G167" s="263"/>
      <c r="H167" s="263"/>
      <c r="I167" s="239"/>
      <c r="J167" s="265" t="s">
        <v>1378</v>
      </c>
      <c r="K167" s="239">
        <v>4</v>
      </c>
      <c r="L167" s="263"/>
      <c r="M167" s="239"/>
      <c r="N167" s="290"/>
      <c r="O167" s="290"/>
      <c r="P167" s="290"/>
      <c r="Q167" s="290"/>
      <c r="R167" s="243"/>
      <c r="AD167" s="263">
        <v>17.27</v>
      </c>
      <c r="AE167" s="294">
        <v>1.1415999999999999</v>
      </c>
    </row>
    <row r="168" spans="2:31">
      <c r="B168" s="242"/>
      <c r="C168" s="266"/>
      <c r="D168" s="239"/>
      <c r="E168" s="239"/>
      <c r="F168" s="258" t="s">
        <v>1392</v>
      </c>
      <c r="G168" s="263"/>
      <c r="H168" s="263"/>
      <c r="I168" s="239"/>
      <c r="J168" s="265" t="s">
        <v>1378</v>
      </c>
      <c r="K168" s="239">
        <v>10</v>
      </c>
      <c r="L168" s="263"/>
      <c r="M168" s="239"/>
      <c r="N168" s="290"/>
      <c r="O168" s="290"/>
      <c r="P168" s="290"/>
      <c r="Q168" s="290"/>
      <c r="R168" s="243"/>
      <c r="AD168" s="263">
        <v>15.04</v>
      </c>
      <c r="AE168" s="294">
        <v>1.1415999999999999</v>
      </c>
    </row>
    <row r="169" spans="2:31">
      <c r="B169" s="242"/>
      <c r="C169" s="266"/>
      <c r="D169" s="239"/>
      <c r="E169" s="239"/>
      <c r="F169" s="258" t="s">
        <v>1393</v>
      </c>
      <c r="G169" s="263"/>
      <c r="H169" s="263"/>
      <c r="I169" s="239"/>
      <c r="J169" s="265" t="s">
        <v>1378</v>
      </c>
      <c r="K169" s="239">
        <v>3</v>
      </c>
      <c r="L169" s="263"/>
      <c r="M169" s="239"/>
      <c r="N169" s="290"/>
      <c r="O169" s="290"/>
      <c r="P169" s="290"/>
      <c r="Q169" s="290"/>
      <c r="R169" s="243"/>
      <c r="AD169" s="263">
        <v>8.61</v>
      </c>
      <c r="AE169" s="294">
        <v>1.1415999999999999</v>
      </c>
    </row>
    <row r="170" spans="2:31">
      <c r="B170" s="242"/>
      <c r="C170" s="266"/>
      <c r="D170" s="239"/>
      <c r="E170" s="239"/>
      <c r="F170" s="258" t="s">
        <v>1383</v>
      </c>
      <c r="G170" s="262"/>
      <c r="H170" s="262"/>
      <c r="I170" s="239"/>
      <c r="J170" s="265"/>
      <c r="K170" s="239"/>
      <c r="L170" s="262"/>
      <c r="M170" s="239"/>
      <c r="N170" s="290"/>
      <c r="O170" s="290"/>
      <c r="P170" s="290"/>
      <c r="Q170" s="290"/>
      <c r="R170" s="243"/>
      <c r="AD170" s="262"/>
      <c r="AE170" s="294">
        <v>1.1415999999999999</v>
      </c>
    </row>
    <row r="171" spans="2:31">
      <c r="B171" s="242"/>
      <c r="C171" s="266" t="s">
        <v>1396</v>
      </c>
      <c r="D171" s="239"/>
      <c r="E171" s="239"/>
      <c r="F171" s="258" t="s">
        <v>1397</v>
      </c>
      <c r="G171" s="263"/>
      <c r="H171" s="263"/>
      <c r="I171" s="239"/>
      <c r="J171" s="265" t="s">
        <v>139</v>
      </c>
      <c r="K171" s="239">
        <v>217</v>
      </c>
      <c r="L171" s="263"/>
      <c r="M171" s="239"/>
      <c r="N171" s="290"/>
      <c r="O171" s="290"/>
      <c r="P171" s="290"/>
      <c r="Q171" s="290"/>
      <c r="R171" s="243"/>
      <c r="AD171" s="263">
        <v>29.3</v>
      </c>
      <c r="AE171" s="294">
        <v>1.1415999999999999</v>
      </c>
    </row>
    <row r="172" spans="2:31">
      <c r="B172" s="242"/>
      <c r="C172" s="266"/>
      <c r="D172" s="239"/>
      <c r="E172" s="239"/>
      <c r="F172" s="258" t="s">
        <v>1398</v>
      </c>
      <c r="G172" s="262"/>
      <c r="H172" s="262"/>
      <c r="I172" s="239"/>
      <c r="J172" s="265"/>
      <c r="K172" s="239"/>
      <c r="L172" s="262"/>
      <c r="M172" s="239"/>
      <c r="N172" s="290"/>
      <c r="O172" s="290"/>
      <c r="P172" s="290"/>
      <c r="Q172" s="290"/>
      <c r="R172" s="243"/>
      <c r="AD172" s="262"/>
      <c r="AE172" s="294">
        <v>1.1415999999999999</v>
      </c>
    </row>
    <row r="173" spans="2:31">
      <c r="B173" s="242"/>
      <c r="C173" s="266" t="s">
        <v>1399</v>
      </c>
      <c r="D173" s="239"/>
      <c r="E173" s="239"/>
      <c r="F173" s="258" t="s">
        <v>1400</v>
      </c>
      <c r="G173" s="263"/>
      <c r="H173" s="263"/>
      <c r="I173" s="239"/>
      <c r="J173" s="265" t="s">
        <v>139</v>
      </c>
      <c r="K173" s="239">
        <v>214</v>
      </c>
      <c r="L173" s="263"/>
      <c r="M173" s="239"/>
      <c r="N173" s="290"/>
      <c r="O173" s="290"/>
      <c r="P173" s="290"/>
      <c r="Q173" s="290"/>
      <c r="R173" s="243"/>
      <c r="AD173" s="263">
        <v>8.4</v>
      </c>
      <c r="AE173" s="294">
        <v>1.1415999999999999</v>
      </c>
    </row>
    <row r="174" spans="2:31">
      <c r="B174" s="242"/>
      <c r="C174" s="266"/>
      <c r="D174" s="239"/>
      <c r="E174" s="239"/>
      <c r="F174" s="258" t="s">
        <v>1398</v>
      </c>
      <c r="G174" s="262"/>
      <c r="H174" s="262"/>
      <c r="I174" s="239"/>
      <c r="J174" s="265"/>
      <c r="K174" s="239"/>
      <c r="L174" s="262"/>
      <c r="M174" s="239"/>
      <c r="N174" s="290"/>
      <c r="O174" s="290"/>
      <c r="P174" s="290"/>
      <c r="Q174" s="290"/>
      <c r="R174" s="243"/>
      <c r="AD174" s="262"/>
      <c r="AE174" s="294">
        <v>1.1415999999999999</v>
      </c>
    </row>
    <row r="175" spans="2:31">
      <c r="B175" s="242"/>
      <c r="C175" s="266" t="s">
        <v>1401</v>
      </c>
      <c r="D175" s="239"/>
      <c r="E175" s="239"/>
      <c r="F175" s="258" t="s">
        <v>1402</v>
      </c>
      <c r="G175" s="263"/>
      <c r="H175" s="263"/>
      <c r="I175" s="239"/>
      <c r="J175" s="265" t="s">
        <v>139</v>
      </c>
      <c r="K175" s="239">
        <v>2</v>
      </c>
      <c r="L175" s="263"/>
      <c r="M175" s="239"/>
      <c r="N175" s="290"/>
      <c r="O175" s="290"/>
      <c r="P175" s="290"/>
      <c r="Q175" s="290"/>
      <c r="R175" s="243"/>
      <c r="AD175" s="263">
        <v>33</v>
      </c>
      <c r="AE175" s="294">
        <v>1.1415999999999999</v>
      </c>
    </row>
    <row r="176" spans="2:31">
      <c r="B176" s="242"/>
      <c r="C176" s="266"/>
      <c r="D176" s="239"/>
      <c r="E176" s="239"/>
      <c r="F176" s="258" t="s">
        <v>1403</v>
      </c>
      <c r="G176" s="262"/>
      <c r="H176" s="262"/>
      <c r="I176" s="239"/>
      <c r="J176" s="265"/>
      <c r="K176" s="239"/>
      <c r="L176" s="262"/>
      <c r="M176" s="239"/>
      <c r="N176" s="290"/>
      <c r="O176" s="290"/>
      <c r="P176" s="290"/>
      <c r="Q176" s="290"/>
      <c r="R176" s="243"/>
      <c r="AD176" s="262"/>
      <c r="AE176" s="294">
        <v>1.1415999999999999</v>
      </c>
    </row>
    <row r="177" spans="1:31">
      <c r="B177" s="242"/>
      <c r="C177" s="266" t="s">
        <v>1404</v>
      </c>
      <c r="D177" s="239"/>
      <c r="E177" s="239"/>
      <c r="F177" s="258" t="s">
        <v>1405</v>
      </c>
      <c r="G177" s="262"/>
      <c r="H177" s="262"/>
      <c r="I177" s="239"/>
      <c r="J177" s="265"/>
      <c r="K177" s="239"/>
      <c r="L177" s="262"/>
      <c r="M177" s="239"/>
      <c r="N177" s="290"/>
      <c r="O177" s="290"/>
      <c r="P177" s="290"/>
      <c r="Q177" s="290"/>
      <c r="R177" s="243"/>
      <c r="AD177" s="262"/>
      <c r="AE177" s="294">
        <v>1.1415999999999999</v>
      </c>
    </row>
    <row r="178" spans="1:31">
      <c r="B178" s="242"/>
      <c r="C178" s="266"/>
      <c r="D178" s="239"/>
      <c r="E178" s="239"/>
      <c r="F178" s="258" t="s">
        <v>1406</v>
      </c>
      <c r="G178" s="263"/>
      <c r="H178" s="263"/>
      <c r="I178" s="239"/>
      <c r="J178" s="265" t="s">
        <v>1378</v>
      </c>
      <c r="K178" s="239">
        <v>25</v>
      </c>
      <c r="L178" s="263"/>
      <c r="M178" s="239"/>
      <c r="N178" s="290"/>
      <c r="O178" s="290"/>
      <c r="P178" s="290"/>
      <c r="Q178" s="290"/>
      <c r="R178" s="243"/>
      <c r="AD178" s="263">
        <v>18.95</v>
      </c>
      <c r="AE178" s="294">
        <v>1.1415999999999999</v>
      </c>
    </row>
    <row r="179" spans="1:31">
      <c r="B179" s="242"/>
      <c r="C179" s="266"/>
      <c r="D179" s="239"/>
      <c r="E179" s="239"/>
      <c r="F179" s="258" t="s">
        <v>1407</v>
      </c>
      <c r="G179" s="263"/>
      <c r="H179" s="263"/>
      <c r="I179" s="239"/>
      <c r="J179" s="265" t="s">
        <v>1378</v>
      </c>
      <c r="K179" s="239">
        <v>25</v>
      </c>
      <c r="L179" s="263"/>
      <c r="M179" s="239"/>
      <c r="N179" s="290"/>
      <c r="O179" s="290"/>
      <c r="P179" s="290"/>
      <c r="Q179" s="290"/>
      <c r="R179" s="243"/>
      <c r="AD179" s="263">
        <v>6.35</v>
      </c>
      <c r="AE179" s="294">
        <v>1.1415999999999999</v>
      </c>
    </row>
    <row r="180" spans="1:31">
      <c r="B180" s="242"/>
      <c r="C180" s="266" t="s">
        <v>1408</v>
      </c>
      <c r="D180" s="239"/>
      <c r="E180" s="239"/>
      <c r="F180" s="239" t="s">
        <v>1409</v>
      </c>
      <c r="G180" s="263"/>
      <c r="H180" s="262"/>
      <c r="I180" s="239"/>
      <c r="J180" s="265" t="s">
        <v>908</v>
      </c>
      <c r="K180" s="239">
        <v>1</v>
      </c>
      <c r="L180" s="263"/>
      <c r="M180" s="239"/>
      <c r="N180" s="290"/>
      <c r="O180" s="290"/>
      <c r="P180" s="290"/>
      <c r="Q180" s="290"/>
      <c r="R180" s="243"/>
      <c r="AD180" s="263">
        <v>580</v>
      </c>
      <c r="AE180" s="294">
        <v>1.1415999999999999</v>
      </c>
    </row>
    <row r="181" spans="1:31">
      <c r="B181" s="242"/>
      <c r="C181" s="266" t="s">
        <v>1410</v>
      </c>
      <c r="D181" s="239"/>
      <c r="E181" s="239"/>
      <c r="F181" s="239" t="s">
        <v>1411</v>
      </c>
      <c r="G181" s="263"/>
      <c r="H181" s="262"/>
      <c r="I181" s="239"/>
      <c r="J181" s="265" t="s">
        <v>908</v>
      </c>
      <c r="K181" s="239">
        <v>1</v>
      </c>
      <c r="L181" s="263"/>
      <c r="M181" s="239"/>
      <c r="N181" s="290"/>
      <c r="O181" s="290"/>
      <c r="P181" s="290"/>
      <c r="Q181" s="290"/>
      <c r="R181" s="243"/>
      <c r="AD181" s="263">
        <v>320</v>
      </c>
      <c r="AE181" s="294">
        <v>1.1415999999999999</v>
      </c>
    </row>
    <row r="182" spans="1:31">
      <c r="B182" s="242"/>
      <c r="C182" s="266" t="s">
        <v>1412</v>
      </c>
      <c r="D182" s="239"/>
      <c r="E182" s="239"/>
      <c r="F182" s="239" t="s">
        <v>1413</v>
      </c>
      <c r="G182" s="263"/>
      <c r="H182" s="262"/>
      <c r="I182" s="239"/>
      <c r="J182" s="265" t="s">
        <v>908</v>
      </c>
      <c r="K182" s="239">
        <v>1</v>
      </c>
      <c r="L182" s="263"/>
      <c r="M182" s="239"/>
      <c r="N182" s="290"/>
      <c r="O182" s="290"/>
      <c r="P182" s="290"/>
      <c r="Q182" s="290"/>
      <c r="R182" s="243"/>
      <c r="AD182" s="263">
        <v>445</v>
      </c>
      <c r="AE182" s="294">
        <v>1.1415999999999999</v>
      </c>
    </row>
    <row r="183" spans="1:31">
      <c r="A183" s="257"/>
      <c r="B183" s="242"/>
      <c r="C183" s="239"/>
      <c r="D183" s="239"/>
      <c r="E183" s="239"/>
      <c r="F183" s="258"/>
      <c r="G183" s="262"/>
      <c r="H183" s="262"/>
      <c r="I183" s="239"/>
      <c r="J183" s="265"/>
      <c r="K183" s="239"/>
      <c r="L183" s="262"/>
      <c r="M183" s="239"/>
      <c r="N183" s="290"/>
      <c r="O183" s="290"/>
      <c r="P183" s="290"/>
      <c r="Q183" s="290"/>
      <c r="R183" s="243"/>
      <c r="AD183" s="262"/>
      <c r="AE183" s="294">
        <v>1.1415999999999999</v>
      </c>
    </row>
    <row r="184" spans="1:31">
      <c r="A184" s="257"/>
      <c r="B184" s="242"/>
      <c r="C184" s="260"/>
      <c r="D184" s="239"/>
      <c r="E184" s="239"/>
      <c r="F184" s="259" t="s">
        <v>1184</v>
      </c>
      <c r="G184" s="239"/>
      <c r="H184" s="239"/>
      <c r="I184" s="239"/>
      <c r="J184" s="260"/>
      <c r="K184" s="260"/>
      <c r="L184" s="239"/>
      <c r="M184" s="239"/>
      <c r="N184" s="290"/>
      <c r="O184" s="290"/>
      <c r="P184" s="290"/>
      <c r="Q184" s="290"/>
      <c r="R184" s="243"/>
      <c r="AD184" s="239"/>
      <c r="AE184" s="294">
        <v>1.1415999999999999</v>
      </c>
    </row>
    <row r="185" spans="1:31">
      <c r="A185" s="257"/>
      <c r="B185" s="242"/>
      <c r="C185" s="260"/>
      <c r="D185" s="239"/>
      <c r="E185" s="239"/>
      <c r="F185" s="258" t="s">
        <v>1414</v>
      </c>
      <c r="G185" s="239"/>
      <c r="H185" s="264"/>
      <c r="I185" s="239"/>
      <c r="J185" s="267" t="s">
        <v>908</v>
      </c>
      <c r="K185" s="260">
        <v>1</v>
      </c>
      <c r="L185" s="263"/>
      <c r="M185" s="239"/>
      <c r="N185" s="290"/>
      <c r="O185" s="290"/>
      <c r="P185" s="290"/>
      <c r="Q185" s="290"/>
      <c r="R185" s="243"/>
      <c r="AD185" s="263">
        <v>350</v>
      </c>
      <c r="AE185" s="294">
        <v>1.1415999999999999</v>
      </c>
    </row>
    <row r="186" spans="1:31">
      <c r="A186" s="257"/>
      <c r="B186" s="242"/>
      <c r="C186" s="260"/>
      <c r="D186" s="239"/>
      <c r="E186" s="239"/>
      <c r="F186" s="258" t="s">
        <v>1415</v>
      </c>
      <c r="G186" s="239"/>
      <c r="H186" s="264"/>
      <c r="I186" s="239"/>
      <c r="J186" s="267" t="s">
        <v>908</v>
      </c>
      <c r="K186" s="260">
        <v>1</v>
      </c>
      <c r="L186" s="263"/>
      <c r="M186" s="239"/>
      <c r="N186" s="290"/>
      <c r="O186" s="290"/>
      <c r="P186" s="290"/>
      <c r="Q186" s="290"/>
      <c r="R186" s="243"/>
      <c r="AD186" s="263">
        <v>480</v>
      </c>
      <c r="AE186" s="294">
        <v>1.1415999999999999</v>
      </c>
    </row>
    <row r="187" spans="1:31">
      <c r="A187" s="257"/>
      <c r="B187" s="242"/>
      <c r="C187" s="260"/>
      <c r="D187" s="239"/>
      <c r="E187" s="239"/>
      <c r="F187" s="239" t="s">
        <v>1417</v>
      </c>
      <c r="G187" s="239"/>
      <c r="H187" s="264"/>
      <c r="I187" s="239"/>
      <c r="J187" s="267" t="s">
        <v>908</v>
      </c>
      <c r="K187" s="260">
        <v>1</v>
      </c>
      <c r="L187" s="263"/>
      <c r="M187" s="239"/>
      <c r="N187" s="290"/>
      <c r="O187" s="290"/>
      <c r="P187" s="290"/>
      <c r="Q187" s="290"/>
      <c r="R187" s="243"/>
      <c r="AD187" s="263">
        <v>300</v>
      </c>
      <c r="AE187" s="294">
        <v>1.1415999999999999</v>
      </c>
    </row>
    <row r="188" spans="1:31" s="295" customFormat="1">
      <c r="A188" s="257"/>
      <c r="B188" s="242"/>
      <c r="C188" s="260"/>
      <c r="D188" s="239"/>
      <c r="E188" s="239"/>
      <c r="F188" s="239" t="s">
        <v>1416</v>
      </c>
      <c r="G188" s="239"/>
      <c r="H188" s="264"/>
      <c r="I188" s="239"/>
      <c r="J188" s="267" t="s">
        <v>908</v>
      </c>
      <c r="K188" s="260">
        <v>1</v>
      </c>
      <c r="L188" s="263"/>
      <c r="M188" s="239"/>
      <c r="N188" s="290"/>
      <c r="O188" s="290"/>
      <c r="P188" s="290"/>
      <c r="Q188" s="290"/>
      <c r="R188" s="243"/>
      <c r="AD188" s="263">
        <v>850</v>
      </c>
      <c r="AE188" s="295">
        <v>1.1415999999999999</v>
      </c>
    </row>
    <row r="189" spans="1:31" s="305" customFormat="1">
      <c r="A189" s="296"/>
      <c r="B189" s="297"/>
      <c r="C189" s="298"/>
      <c r="D189" s="299"/>
      <c r="E189" s="299"/>
      <c r="F189" s="299" t="s">
        <v>1432</v>
      </c>
      <c r="G189" s="299"/>
      <c r="H189" s="300"/>
      <c r="I189" s="299"/>
      <c r="J189" s="301" t="s">
        <v>908</v>
      </c>
      <c r="K189" s="298">
        <v>1</v>
      </c>
      <c r="L189" s="302"/>
      <c r="M189" s="299"/>
      <c r="N189" s="303"/>
      <c r="O189" s="303"/>
      <c r="P189" s="303"/>
      <c r="Q189" s="303"/>
      <c r="R189" s="304"/>
      <c r="AD189" s="302">
        <v>850</v>
      </c>
      <c r="AE189" s="305">
        <v>1.1415999999999999</v>
      </c>
    </row>
    <row r="190" spans="1:31">
      <c r="A190" s="257"/>
      <c r="B190" s="268"/>
      <c r="C190" s="269"/>
      <c r="D190" s="270"/>
      <c r="E190" s="270"/>
      <c r="F190" s="270"/>
      <c r="G190" s="271"/>
      <c r="H190" s="271"/>
      <c r="I190" s="270"/>
      <c r="J190" s="272"/>
      <c r="K190" s="270"/>
      <c r="L190" s="273"/>
      <c r="M190" s="270"/>
      <c r="N190" s="292"/>
      <c r="O190" s="292"/>
      <c r="P190" s="292"/>
      <c r="Q190" s="292"/>
      <c r="R190" s="228"/>
    </row>
    <row r="191" spans="1:31"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</row>
    <row r="192" spans="1:31"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</row>
    <row r="193" spans="2:19"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</row>
    <row r="194" spans="2:19"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</row>
    <row r="195" spans="2:19"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</row>
    <row r="196" spans="2:19"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</row>
    <row r="197" spans="2:19"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</row>
    <row r="198" spans="2:19"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</row>
    <row r="199" spans="2:19"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</row>
    <row r="200" spans="2:19"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</row>
    <row r="201" spans="2:19"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</row>
    <row r="202" spans="2:19"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</row>
    <row r="203" spans="2:19"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</row>
    <row r="204" spans="2:19"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</row>
    <row r="205" spans="2:19"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</row>
    <row r="206" spans="2:19"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</row>
    <row r="207" spans="2:19"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</row>
    <row r="208" spans="2:19"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</row>
    <row r="209" spans="2:19"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</row>
    <row r="210" spans="2:19"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</row>
    <row r="211" spans="2:19"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</row>
    <row r="212" spans="2:19"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</row>
    <row r="213" spans="2:19"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</row>
    <row r="214" spans="2:19"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</row>
    <row r="215" spans="2:19"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</row>
    <row r="216" spans="2:19"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</row>
    <row r="217" spans="2:19"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</row>
  </sheetData>
  <mergeCells count="52">
    <mergeCell ref="F7:P7"/>
    <mergeCell ref="F119:I119"/>
    <mergeCell ref="H1:K1"/>
    <mergeCell ref="C2:Q2"/>
    <mergeCell ref="S2:AC2"/>
    <mergeCell ref="C4:Q4"/>
    <mergeCell ref="F6:P6"/>
    <mergeCell ref="M28:P28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C76:Q76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N89:Q89"/>
    <mergeCell ref="L91:Q91"/>
    <mergeCell ref="N88:Q88"/>
    <mergeCell ref="F78:P78"/>
    <mergeCell ref="F79:P79"/>
    <mergeCell ref="M81:P81"/>
    <mergeCell ref="M83:Q83"/>
    <mergeCell ref="M84:Q84"/>
    <mergeCell ref="C86:G86"/>
    <mergeCell ref="N86:Q86"/>
    <mergeCell ref="F107:I107"/>
    <mergeCell ref="L107:M107"/>
    <mergeCell ref="N107:Q107"/>
    <mergeCell ref="N108:Q108"/>
    <mergeCell ref="C97:Q97"/>
    <mergeCell ref="F99:P99"/>
    <mergeCell ref="F100:P100"/>
    <mergeCell ref="M102:P102"/>
    <mergeCell ref="M104:Q104"/>
    <mergeCell ref="M105:Q105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47"/>
  <sheetViews>
    <sheetView showGridLines="0" zoomScaleNormal="100" workbookViewId="0">
      <pane ySplit="1" topLeftCell="A148" activePane="bottomLeft" state="frozen"/>
      <selection pane="bottomLeft" activeCell="F154" sqref="F154:I15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6.1640625" hidden="1" customWidth="1"/>
    <col min="32" max="32" width="5.1640625" hidden="1" customWidth="1"/>
    <col min="33" max="33" width="12" hidden="1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92</v>
      </c>
      <c r="G1" s="13"/>
      <c r="H1" s="384" t="s">
        <v>93</v>
      </c>
      <c r="I1" s="384"/>
      <c r="J1" s="384"/>
      <c r="K1" s="384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360" t="s">
        <v>7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343" t="s">
        <v>97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364" t="str">
        <f>'Rekapitulácia stavby'!K6</f>
        <v>Zníženie energetickej náročnosti obecného úradu v obci Krásna Ves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4"/>
      <c r="R6" s="23"/>
    </row>
    <row r="7" spans="1:66" s="1" customFormat="1" ht="32.85" customHeight="1">
      <c r="B7" s="31"/>
      <c r="C7" s="32"/>
      <c r="D7" s="27" t="s">
        <v>98</v>
      </c>
      <c r="E7" s="32"/>
      <c r="F7" s="421" t="s">
        <v>1419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67">
        <f>'Rekapitulácia stavby'!AN8</f>
        <v>44132</v>
      </c>
      <c r="P9" s="36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327" t="s">
        <v>5</v>
      </c>
      <c r="P11" s="327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327" t="s">
        <v>5</v>
      </c>
      <c r="P12" s="327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327" t="str">
        <f>IF('Rekapitulácia stavby'!AN13="","",'Rekapitulácia stavby'!AN13)</f>
        <v/>
      </c>
      <c r="P14" s="327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327" t="str">
        <f>IF('Rekapitulácia stavby'!AN14="","",'Rekapitulácia stavby'!AN14)</f>
        <v/>
      </c>
      <c r="P15" s="327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327" t="s">
        <v>28</v>
      </c>
      <c r="P17" s="327"/>
      <c r="Q17" s="32"/>
      <c r="R17" s="33"/>
    </row>
    <row r="18" spans="2:18" s="1" customFormat="1" ht="18" customHeight="1">
      <c r="B18" s="31"/>
      <c r="C18" s="32"/>
      <c r="D18" s="32"/>
      <c r="E18" s="26" t="s">
        <v>29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327" t="s">
        <v>5</v>
      </c>
      <c r="P18" s="327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327" t="str">
        <f>IF('Rekapitulácia stavby'!AN19="","",'Rekapitulácia stavby'!AN19)</f>
        <v/>
      </c>
      <c r="P20" s="327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327" t="str">
        <f>IF('Rekapitulácia stavby'!AN20="","",'Rekapitulácia stavby'!AN20)</f>
        <v/>
      </c>
      <c r="P21" s="327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330" t="s">
        <v>5</v>
      </c>
      <c r="F24" s="330"/>
      <c r="G24" s="330"/>
      <c r="H24" s="330"/>
      <c r="I24" s="330"/>
      <c r="J24" s="330"/>
      <c r="K24" s="330"/>
      <c r="L24" s="33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100</v>
      </c>
      <c r="E27" s="32"/>
      <c r="F27" s="32"/>
      <c r="G27" s="32"/>
      <c r="H27" s="32"/>
      <c r="I27" s="32"/>
      <c r="J27" s="32"/>
      <c r="K27" s="32"/>
      <c r="L27" s="32"/>
      <c r="M27" s="357">
        <f>N88</f>
        <v>0</v>
      </c>
      <c r="N27" s="357"/>
      <c r="O27" s="357"/>
      <c r="P27" s="357"/>
      <c r="Q27" s="32"/>
      <c r="R27" s="33"/>
    </row>
    <row r="28" spans="2:18" s="1" customFormat="1" ht="14.45" customHeight="1">
      <c r="B28" s="31"/>
      <c r="C28" s="32"/>
      <c r="D28" s="30" t="s">
        <v>101</v>
      </c>
      <c r="E28" s="32"/>
      <c r="F28" s="32"/>
      <c r="G28" s="32"/>
      <c r="H28" s="32"/>
      <c r="I28" s="32"/>
      <c r="J28" s="32"/>
      <c r="K28" s="32"/>
      <c r="L28" s="32"/>
      <c r="M28" s="357">
        <f>N105</f>
        <v>0</v>
      </c>
      <c r="N28" s="357"/>
      <c r="O28" s="357"/>
      <c r="P28" s="35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368">
        <f>ROUND(M27+M28,2)</f>
        <v>0</v>
      </c>
      <c r="N30" s="366"/>
      <c r="O30" s="366"/>
      <c r="P30" s="366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369">
        <f>M30</f>
        <v>0</v>
      </c>
      <c r="I32" s="366"/>
      <c r="J32" s="366"/>
      <c r="K32" s="32"/>
      <c r="L32" s="32"/>
      <c r="M32" s="369">
        <f>H32*0.2</f>
        <v>0</v>
      </c>
      <c r="N32" s="366"/>
      <c r="O32" s="366"/>
      <c r="P32" s="366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369"/>
      <c r="I33" s="366"/>
      <c r="J33" s="366"/>
      <c r="K33" s="32"/>
      <c r="L33" s="32"/>
      <c r="M33" s="369"/>
      <c r="N33" s="366"/>
      <c r="O33" s="366"/>
      <c r="P33" s="366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369">
        <f>ROUND((SUM(BG105:BG106)+SUM(BG124:BG212)), 2)</f>
        <v>0</v>
      </c>
      <c r="I34" s="366"/>
      <c r="J34" s="366"/>
      <c r="K34" s="32"/>
      <c r="L34" s="32"/>
      <c r="M34" s="369">
        <v>0</v>
      </c>
      <c r="N34" s="366"/>
      <c r="O34" s="366"/>
      <c r="P34" s="366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369">
        <f>ROUND((SUM(BH105:BH106)+SUM(BH124:BH212)), 2)</f>
        <v>0</v>
      </c>
      <c r="I35" s="366"/>
      <c r="J35" s="366"/>
      <c r="K35" s="32"/>
      <c r="L35" s="32"/>
      <c r="M35" s="369">
        <v>0</v>
      </c>
      <c r="N35" s="366"/>
      <c r="O35" s="366"/>
      <c r="P35" s="366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369">
        <f>ROUND((SUM(BI105:BI106)+SUM(BI124:BI212)), 2)</f>
        <v>0</v>
      </c>
      <c r="I36" s="366"/>
      <c r="J36" s="366"/>
      <c r="K36" s="32"/>
      <c r="L36" s="32"/>
      <c r="M36" s="369">
        <v>0</v>
      </c>
      <c r="N36" s="366"/>
      <c r="O36" s="366"/>
      <c r="P36" s="366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370">
        <f>M32+M30</f>
        <v>0</v>
      </c>
      <c r="M38" s="370"/>
      <c r="N38" s="370"/>
      <c r="O38" s="370"/>
      <c r="P38" s="371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343" t="s">
        <v>102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364" t="str">
        <f>F6</f>
        <v>Zníženie energetickej náročnosti obecného úradu v obci Krásna Ves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2"/>
      <c r="R78" s="33"/>
    </row>
    <row r="79" spans="2:18" s="1" customFormat="1" ht="36.950000000000003" customHeight="1">
      <c r="B79" s="31"/>
      <c r="C79" s="65" t="s">
        <v>98</v>
      </c>
      <c r="D79" s="32"/>
      <c r="E79" s="32"/>
      <c r="F79" s="345" t="str">
        <f>F7</f>
        <v>07 - Ostatné - oprávnený náklad</v>
      </c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Krásna Ves, parcela č. 155</v>
      </c>
      <c r="G81" s="32"/>
      <c r="H81" s="32"/>
      <c r="I81" s="32"/>
      <c r="J81" s="32"/>
      <c r="K81" s="28" t="s">
        <v>20</v>
      </c>
      <c r="L81" s="32"/>
      <c r="M81" s="367">
        <f>IF(O9="","",O9)</f>
        <v>44132</v>
      </c>
      <c r="N81" s="367"/>
      <c r="O81" s="367"/>
      <c r="P81" s="36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Krásna Ves</v>
      </c>
      <c r="G83" s="32"/>
      <c r="H83" s="32"/>
      <c r="I83" s="32"/>
      <c r="J83" s="32"/>
      <c r="K83" s="28" t="s">
        <v>27</v>
      </c>
      <c r="L83" s="32"/>
      <c r="M83" s="327" t="str">
        <f>E18</f>
        <v xml:space="preserve">FK Real s.r.o. </v>
      </c>
      <c r="N83" s="327"/>
      <c r="O83" s="327"/>
      <c r="P83" s="327"/>
      <c r="Q83" s="327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327" t="str">
        <f>E21</f>
        <v xml:space="preserve"> </v>
      </c>
      <c r="N84" s="327"/>
      <c r="O84" s="327"/>
      <c r="P84" s="327"/>
      <c r="Q84" s="327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72" t="s">
        <v>103</v>
      </c>
      <c r="D86" s="373"/>
      <c r="E86" s="373"/>
      <c r="F86" s="373"/>
      <c r="G86" s="373"/>
      <c r="H86" s="100"/>
      <c r="I86" s="100"/>
      <c r="J86" s="100"/>
      <c r="K86" s="100"/>
      <c r="L86" s="100"/>
      <c r="M86" s="100"/>
      <c r="N86" s="372" t="s">
        <v>104</v>
      </c>
      <c r="O86" s="373"/>
      <c r="P86" s="373"/>
      <c r="Q86" s="37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105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52">
        <f>N124</f>
        <v>0</v>
      </c>
      <c r="O88" s="374"/>
      <c r="P88" s="374"/>
      <c r="Q88" s="374"/>
      <c r="R88" s="33"/>
      <c r="AU88" s="18" t="s">
        <v>106</v>
      </c>
    </row>
    <row r="89" spans="2:47" s="6" customFormat="1" ht="24.95" customHeight="1">
      <c r="B89" s="109"/>
      <c r="C89" s="110"/>
      <c r="D89" s="111" t="s">
        <v>107</v>
      </c>
      <c r="E89" s="110"/>
      <c r="F89" s="110"/>
      <c r="G89" s="110"/>
      <c r="H89" s="110"/>
      <c r="I89" s="110"/>
      <c r="J89" s="110"/>
      <c r="K89" s="110"/>
      <c r="L89" s="110"/>
      <c r="M89" s="110"/>
      <c r="N89" s="375">
        <f>N125</f>
        <v>0</v>
      </c>
      <c r="O89" s="376"/>
      <c r="P89" s="376"/>
      <c r="Q89" s="376"/>
      <c r="R89" s="112"/>
    </row>
    <row r="90" spans="2:47" s="7" customFormat="1" ht="19.899999999999999" customHeight="1">
      <c r="B90" s="113"/>
      <c r="C90" s="114"/>
      <c r="D90" s="115" t="s">
        <v>604</v>
      </c>
      <c r="E90" s="114"/>
      <c r="F90" s="114"/>
      <c r="G90" s="114"/>
      <c r="H90" s="114"/>
      <c r="I90" s="114"/>
      <c r="J90" s="114"/>
      <c r="K90" s="114"/>
      <c r="L90" s="114"/>
      <c r="M90" s="114"/>
      <c r="N90" s="377">
        <f>N126</f>
        <v>0</v>
      </c>
      <c r="O90" s="378"/>
      <c r="P90" s="378"/>
      <c r="Q90" s="378"/>
      <c r="R90" s="116"/>
    </row>
    <row r="91" spans="2:47" s="7" customFormat="1" ht="19.899999999999999" customHeight="1">
      <c r="B91" s="113"/>
      <c r="C91" s="114"/>
      <c r="D91" s="115" t="s">
        <v>337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377">
        <f>N135</f>
        <v>0</v>
      </c>
      <c r="O91" s="378"/>
      <c r="P91" s="378"/>
      <c r="Q91" s="378"/>
      <c r="R91" s="116"/>
    </row>
    <row r="92" spans="2:47" s="7" customFormat="1" ht="19.899999999999999" customHeight="1">
      <c r="B92" s="113"/>
      <c r="C92" s="114"/>
      <c r="D92" s="115" t="s">
        <v>605</v>
      </c>
      <c r="E92" s="114"/>
      <c r="F92" s="114"/>
      <c r="G92" s="114"/>
      <c r="H92" s="114"/>
      <c r="I92" s="114"/>
      <c r="J92" s="114"/>
      <c r="K92" s="114"/>
      <c r="L92" s="114"/>
      <c r="M92" s="114"/>
      <c r="N92" s="377">
        <f>N142</f>
        <v>0</v>
      </c>
      <c r="O92" s="378"/>
      <c r="P92" s="378"/>
      <c r="Q92" s="378"/>
      <c r="R92" s="116"/>
    </row>
    <row r="93" spans="2:47" s="7" customFormat="1" ht="19.899999999999999" customHeight="1">
      <c r="B93" s="113"/>
      <c r="C93" s="114"/>
      <c r="D93" s="115" t="s">
        <v>606</v>
      </c>
      <c r="E93" s="114"/>
      <c r="F93" s="114"/>
      <c r="G93" s="114"/>
      <c r="H93" s="114"/>
      <c r="I93" s="114"/>
      <c r="J93" s="114"/>
      <c r="K93" s="114"/>
      <c r="L93" s="114"/>
      <c r="M93" s="114"/>
      <c r="N93" s="377">
        <f>N148</f>
        <v>0</v>
      </c>
      <c r="O93" s="378"/>
      <c r="P93" s="378"/>
      <c r="Q93" s="378"/>
      <c r="R93" s="116"/>
    </row>
    <row r="94" spans="2:47" s="7" customFormat="1" ht="19.899999999999999" customHeight="1">
      <c r="B94" s="113"/>
      <c r="C94" s="114"/>
      <c r="D94" s="115" t="s">
        <v>108</v>
      </c>
      <c r="E94" s="114"/>
      <c r="F94" s="114"/>
      <c r="G94" s="114"/>
      <c r="H94" s="114"/>
      <c r="I94" s="114"/>
      <c r="J94" s="114"/>
      <c r="K94" s="114"/>
      <c r="L94" s="114"/>
      <c r="M94" s="114"/>
      <c r="N94" s="377">
        <f>N152</f>
        <v>0</v>
      </c>
      <c r="O94" s="378"/>
      <c r="P94" s="378"/>
      <c r="Q94" s="378"/>
      <c r="R94" s="116"/>
    </row>
    <row r="95" spans="2:47" s="7" customFormat="1" ht="19.899999999999999" customHeight="1">
      <c r="B95" s="113"/>
      <c r="C95" s="114"/>
      <c r="D95" s="115" t="s">
        <v>109</v>
      </c>
      <c r="E95" s="114"/>
      <c r="F95" s="114"/>
      <c r="G95" s="114"/>
      <c r="H95" s="114"/>
      <c r="I95" s="114"/>
      <c r="J95" s="114"/>
      <c r="K95" s="114"/>
      <c r="L95" s="114"/>
      <c r="M95" s="114"/>
      <c r="N95" s="377">
        <f>N156</f>
        <v>0</v>
      </c>
      <c r="O95" s="378"/>
      <c r="P95" s="378"/>
      <c r="Q95" s="378"/>
      <c r="R95" s="116"/>
    </row>
    <row r="96" spans="2:47" s="7" customFormat="1" ht="19.899999999999999" customHeight="1">
      <c r="B96" s="113"/>
      <c r="C96" s="114"/>
      <c r="D96" s="115" t="s">
        <v>110</v>
      </c>
      <c r="E96" s="114"/>
      <c r="F96" s="114"/>
      <c r="G96" s="114"/>
      <c r="H96" s="114"/>
      <c r="I96" s="114"/>
      <c r="J96" s="114"/>
      <c r="K96" s="114"/>
      <c r="L96" s="114"/>
      <c r="M96" s="114"/>
      <c r="N96" s="377">
        <f>N183</f>
        <v>0</v>
      </c>
      <c r="O96" s="378"/>
      <c r="P96" s="378"/>
      <c r="Q96" s="378"/>
      <c r="R96" s="116"/>
    </row>
    <row r="97" spans="2:21" s="6" customFormat="1" ht="24.95" customHeight="1">
      <c r="B97" s="109"/>
      <c r="C97" s="110"/>
      <c r="D97" s="111" t="s">
        <v>111</v>
      </c>
      <c r="E97" s="110"/>
      <c r="F97" s="110"/>
      <c r="G97" s="110"/>
      <c r="H97" s="110"/>
      <c r="I97" s="110"/>
      <c r="J97" s="110"/>
      <c r="K97" s="110"/>
      <c r="L97" s="110"/>
      <c r="M97" s="110"/>
      <c r="N97" s="375">
        <f>N185</f>
        <v>0</v>
      </c>
      <c r="O97" s="376"/>
      <c r="P97" s="376"/>
      <c r="Q97" s="376"/>
      <c r="R97" s="112"/>
    </row>
    <row r="98" spans="2:21" s="7" customFormat="1" ht="19.899999999999999" customHeight="1">
      <c r="B98" s="113"/>
      <c r="C98" s="114"/>
      <c r="D98" s="115" t="s">
        <v>112</v>
      </c>
      <c r="E98" s="114"/>
      <c r="F98" s="114"/>
      <c r="G98" s="114"/>
      <c r="H98" s="114"/>
      <c r="I98" s="114"/>
      <c r="J98" s="114"/>
      <c r="K98" s="114"/>
      <c r="L98" s="114"/>
      <c r="M98" s="114"/>
      <c r="N98" s="377">
        <f>N186</f>
        <v>0</v>
      </c>
      <c r="O98" s="378"/>
      <c r="P98" s="378"/>
      <c r="Q98" s="378"/>
      <c r="R98" s="116"/>
    </row>
    <row r="99" spans="2:21" s="7" customFormat="1" ht="19.899999999999999" customHeight="1">
      <c r="B99" s="113"/>
      <c r="C99" s="114"/>
      <c r="D99" s="115" t="s">
        <v>113</v>
      </c>
      <c r="E99" s="114"/>
      <c r="F99" s="114"/>
      <c r="G99" s="114"/>
      <c r="H99" s="114"/>
      <c r="I99" s="114"/>
      <c r="J99" s="114"/>
      <c r="K99" s="114"/>
      <c r="L99" s="114"/>
      <c r="M99" s="114"/>
      <c r="N99" s="377">
        <f>N190</f>
        <v>0</v>
      </c>
      <c r="O99" s="378"/>
      <c r="P99" s="378"/>
      <c r="Q99" s="378"/>
      <c r="R99" s="116"/>
    </row>
    <row r="100" spans="2:21" s="7" customFormat="1" ht="19.899999999999999" customHeight="1">
      <c r="B100" s="113"/>
      <c r="C100" s="114"/>
      <c r="D100" s="115" t="s">
        <v>607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377">
        <f>N193</f>
        <v>0</v>
      </c>
      <c r="O100" s="378"/>
      <c r="P100" s="378"/>
      <c r="Q100" s="378"/>
      <c r="R100" s="116"/>
    </row>
    <row r="101" spans="2:21" s="7" customFormat="1" ht="19.899999999999999" customHeight="1">
      <c r="B101" s="113"/>
      <c r="C101" s="114"/>
      <c r="D101" s="115" t="s">
        <v>116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377">
        <f>N199</f>
        <v>0</v>
      </c>
      <c r="O101" s="378"/>
      <c r="P101" s="378"/>
      <c r="Q101" s="378"/>
      <c r="R101" s="116"/>
    </row>
    <row r="102" spans="2:21" s="7" customFormat="1" ht="19.899999999999999" customHeight="1">
      <c r="B102" s="113"/>
      <c r="C102" s="114"/>
      <c r="D102" s="115" t="s">
        <v>117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377">
        <f>N203</f>
        <v>0</v>
      </c>
      <c r="O102" s="378"/>
      <c r="P102" s="378"/>
      <c r="Q102" s="378"/>
      <c r="R102" s="116"/>
    </row>
    <row r="103" spans="2:21" s="7" customFormat="1" ht="19.899999999999999" customHeight="1">
      <c r="B103" s="113"/>
      <c r="C103" s="114"/>
      <c r="D103" s="115" t="s">
        <v>118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377">
        <f>N207</f>
        <v>0</v>
      </c>
      <c r="O103" s="378"/>
      <c r="P103" s="378"/>
      <c r="Q103" s="378"/>
      <c r="R103" s="116"/>
    </row>
    <row r="104" spans="2:21" s="1" customFormat="1" ht="21.75" customHeight="1">
      <c r="B104" s="31"/>
      <c r="C104" s="165"/>
      <c r="D104" s="111" t="s">
        <v>871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375">
        <f>N192</f>
        <v>0</v>
      </c>
      <c r="O104" s="376"/>
      <c r="P104" s="376"/>
      <c r="Q104" s="376"/>
      <c r="R104" s="33"/>
    </row>
    <row r="105" spans="2:21" s="1" customFormat="1" ht="29.25" customHeight="1">
      <c r="B105" s="31"/>
      <c r="C105" s="108" t="s">
        <v>120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74">
        <v>0</v>
      </c>
      <c r="O105" s="379"/>
      <c r="P105" s="379"/>
      <c r="Q105" s="379"/>
      <c r="R105" s="33"/>
      <c r="T105" s="117"/>
      <c r="U105" s="118" t="s">
        <v>37</v>
      </c>
    </row>
    <row r="106" spans="2:21" s="1" customFormat="1" ht="18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29.25" customHeight="1">
      <c r="B107" s="31"/>
      <c r="C107" s="99" t="s">
        <v>91</v>
      </c>
      <c r="D107" s="100"/>
      <c r="E107" s="100"/>
      <c r="F107" s="100"/>
      <c r="G107" s="100"/>
      <c r="H107" s="100"/>
      <c r="I107" s="100"/>
      <c r="J107" s="100"/>
      <c r="K107" s="100"/>
      <c r="L107" s="348">
        <f>ROUND(SUM(N88+N105),2)</f>
        <v>0</v>
      </c>
      <c r="M107" s="348"/>
      <c r="N107" s="348"/>
      <c r="O107" s="348"/>
      <c r="P107" s="348"/>
      <c r="Q107" s="348"/>
      <c r="R107" s="33"/>
    </row>
    <row r="108" spans="2:21" s="1" customFormat="1" ht="6.95" customHeight="1"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7"/>
    </row>
    <row r="112" spans="2:21" s="1" customFormat="1" ht="6.95" customHeight="1">
      <c r="B112" s="215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7"/>
    </row>
    <row r="113" spans="2:65" s="1" customFormat="1" ht="36.950000000000003" customHeight="1">
      <c r="B113" s="218"/>
      <c r="C113" s="343" t="s">
        <v>121</v>
      </c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219"/>
    </row>
    <row r="114" spans="2:65" s="1" customFormat="1" ht="6.95" customHeight="1">
      <c r="B114" s="218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219"/>
    </row>
    <row r="115" spans="2:65" s="1" customFormat="1" ht="30" customHeight="1">
      <c r="B115" s="218"/>
      <c r="C115" s="162" t="s">
        <v>14</v>
      </c>
      <c r="D115" s="163"/>
      <c r="E115" s="163"/>
      <c r="F115" s="364" t="str">
        <f>F6</f>
        <v>Zníženie energetickej náročnosti obecného úradu v obci Krásna Ves</v>
      </c>
      <c r="G115" s="365"/>
      <c r="H115" s="365"/>
      <c r="I115" s="365"/>
      <c r="J115" s="365"/>
      <c r="K115" s="365"/>
      <c r="L115" s="365"/>
      <c r="M115" s="365"/>
      <c r="N115" s="365"/>
      <c r="O115" s="365"/>
      <c r="P115" s="365"/>
      <c r="Q115" s="163"/>
      <c r="R115" s="219"/>
    </row>
    <row r="116" spans="2:65" s="1" customFormat="1" ht="36.950000000000003" customHeight="1">
      <c r="B116" s="218"/>
      <c r="C116" s="65" t="s">
        <v>98</v>
      </c>
      <c r="D116" s="163"/>
      <c r="E116" s="163"/>
      <c r="F116" s="345" t="str">
        <f>F7</f>
        <v>07 - Ostatné - oprávnený náklad</v>
      </c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163"/>
      <c r="R116" s="219"/>
    </row>
    <row r="117" spans="2:65" s="1" customFormat="1" ht="6.95" customHeight="1">
      <c r="B117" s="218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219"/>
    </row>
    <row r="118" spans="2:65" s="1" customFormat="1" ht="18" customHeight="1">
      <c r="B118" s="218"/>
      <c r="C118" s="162" t="s">
        <v>18</v>
      </c>
      <c r="D118" s="163"/>
      <c r="E118" s="163"/>
      <c r="F118" s="156" t="str">
        <f>F9</f>
        <v>Krásna Ves, parcela č. 155</v>
      </c>
      <c r="G118" s="163"/>
      <c r="H118" s="163"/>
      <c r="I118" s="163"/>
      <c r="J118" s="163"/>
      <c r="K118" s="162" t="s">
        <v>20</v>
      </c>
      <c r="L118" s="163"/>
      <c r="M118" s="367">
        <f>IF(O9="","",O9)</f>
        <v>44132</v>
      </c>
      <c r="N118" s="367"/>
      <c r="O118" s="367"/>
      <c r="P118" s="367"/>
      <c r="Q118" s="163"/>
      <c r="R118" s="219"/>
    </row>
    <row r="119" spans="2:65" s="1" customFormat="1" ht="6.95" customHeight="1">
      <c r="B119" s="218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219"/>
    </row>
    <row r="120" spans="2:65" s="1" customFormat="1" ht="15">
      <c r="B120" s="218"/>
      <c r="C120" s="162" t="s">
        <v>21</v>
      </c>
      <c r="D120" s="163"/>
      <c r="E120" s="163"/>
      <c r="F120" s="156" t="str">
        <f>E12</f>
        <v>Obec Krásna Ves</v>
      </c>
      <c r="G120" s="163"/>
      <c r="H120" s="163"/>
      <c r="I120" s="163"/>
      <c r="J120" s="163"/>
      <c r="K120" s="162" t="s">
        <v>27</v>
      </c>
      <c r="L120" s="163"/>
      <c r="M120" s="327" t="str">
        <f>E18</f>
        <v xml:space="preserve">FK Real s.r.o. </v>
      </c>
      <c r="N120" s="327"/>
      <c r="O120" s="327"/>
      <c r="P120" s="327"/>
      <c r="Q120" s="327"/>
      <c r="R120" s="219"/>
    </row>
    <row r="121" spans="2:65" s="1" customFormat="1" ht="14.45" customHeight="1">
      <c r="B121" s="218"/>
      <c r="C121" s="162" t="s">
        <v>25</v>
      </c>
      <c r="D121" s="163"/>
      <c r="E121" s="163"/>
      <c r="F121" s="156" t="str">
        <f>IF(E15="","",E15)</f>
        <v xml:space="preserve"> </v>
      </c>
      <c r="G121" s="163"/>
      <c r="H121" s="163"/>
      <c r="I121" s="163"/>
      <c r="J121" s="163"/>
      <c r="K121" s="162" t="s">
        <v>32</v>
      </c>
      <c r="L121" s="163"/>
      <c r="M121" s="327" t="str">
        <f>E21</f>
        <v xml:space="preserve"> </v>
      </c>
      <c r="N121" s="327"/>
      <c r="O121" s="327"/>
      <c r="P121" s="327"/>
      <c r="Q121" s="327"/>
      <c r="R121" s="219"/>
    </row>
    <row r="122" spans="2:65" s="1" customFormat="1" ht="10.35" customHeight="1">
      <c r="B122" s="218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219"/>
    </row>
    <row r="123" spans="2:65" s="8" customFormat="1" ht="29.25" customHeight="1">
      <c r="B123" s="220"/>
      <c r="C123" s="234" t="s">
        <v>122</v>
      </c>
      <c r="D123" s="234" t="s">
        <v>123</v>
      </c>
      <c r="E123" s="234" t="s">
        <v>55</v>
      </c>
      <c r="F123" s="402" t="s">
        <v>124</v>
      </c>
      <c r="G123" s="402"/>
      <c r="H123" s="402"/>
      <c r="I123" s="402"/>
      <c r="J123" s="234" t="s">
        <v>125</v>
      </c>
      <c r="K123" s="234" t="s">
        <v>126</v>
      </c>
      <c r="L123" s="402" t="s">
        <v>127</v>
      </c>
      <c r="M123" s="402"/>
      <c r="N123" s="402" t="s">
        <v>104</v>
      </c>
      <c r="O123" s="402"/>
      <c r="P123" s="402"/>
      <c r="Q123" s="402"/>
      <c r="R123" s="221"/>
      <c r="T123" s="72" t="s">
        <v>128</v>
      </c>
      <c r="U123" s="73" t="s">
        <v>37</v>
      </c>
      <c r="V123" s="73" t="s">
        <v>129</v>
      </c>
      <c r="W123" s="73" t="s">
        <v>130</v>
      </c>
      <c r="X123" s="73" t="s">
        <v>131</v>
      </c>
      <c r="Y123" s="73" t="s">
        <v>132</v>
      </c>
      <c r="Z123" s="73" t="s">
        <v>133</v>
      </c>
      <c r="AA123" s="74" t="s">
        <v>134</v>
      </c>
    </row>
    <row r="124" spans="2:65" s="1" customFormat="1" ht="29.25" customHeight="1">
      <c r="B124" s="218"/>
      <c r="C124" s="76" t="s">
        <v>100</v>
      </c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423"/>
      <c r="O124" s="404"/>
      <c r="P124" s="404"/>
      <c r="Q124" s="404"/>
      <c r="R124" s="219"/>
      <c r="T124" s="75"/>
      <c r="U124" s="47"/>
      <c r="V124" s="47"/>
      <c r="W124" s="123">
        <f>W125+W185</f>
        <v>2711.02178684</v>
      </c>
      <c r="X124" s="47"/>
      <c r="Y124" s="123">
        <f>Y125+Y185</f>
        <v>207.40989928000005</v>
      </c>
      <c r="Z124" s="47"/>
      <c r="AA124" s="124">
        <f>AA125+AA185</f>
        <v>63.680265180000006</v>
      </c>
      <c r="AT124" s="18" t="s">
        <v>72</v>
      </c>
      <c r="AU124" s="18" t="s">
        <v>106</v>
      </c>
      <c r="BK124" s="125">
        <f>BK125+BK185</f>
        <v>0</v>
      </c>
    </row>
    <row r="125" spans="2:65" s="9" customFormat="1" ht="37.35" customHeight="1">
      <c r="B125" s="222"/>
      <c r="C125" s="127"/>
      <c r="D125" s="128" t="s">
        <v>107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387"/>
      <c r="O125" s="388"/>
      <c r="P125" s="388"/>
      <c r="Q125" s="388"/>
      <c r="R125" s="223"/>
      <c r="T125" s="130"/>
      <c r="U125" s="127"/>
      <c r="V125" s="127"/>
      <c r="W125" s="131">
        <f>W126+W135+W142+W148+W152+W156+W183</f>
        <v>1758.4336458400001</v>
      </c>
      <c r="X125" s="127"/>
      <c r="Y125" s="131">
        <f>Y126+Y135+Y142+Y148+Y152+Y156+Y183</f>
        <v>195.03877216000004</v>
      </c>
      <c r="Z125" s="127"/>
      <c r="AA125" s="132">
        <f>AA126+AA135+AA142+AA148+AA152+AA156+AA183</f>
        <v>55.578040000000001</v>
      </c>
      <c r="AR125" s="133" t="s">
        <v>80</v>
      </c>
      <c r="AT125" s="134" t="s">
        <v>72</v>
      </c>
      <c r="AU125" s="134" t="s">
        <v>73</v>
      </c>
      <c r="AY125" s="133" t="s">
        <v>135</v>
      </c>
      <c r="BK125" s="135">
        <f>BK126+BK135+BK142+BK148+BK152+BK156+BK183</f>
        <v>0</v>
      </c>
    </row>
    <row r="126" spans="2:65" s="9" customFormat="1" ht="19.899999999999999" customHeight="1">
      <c r="B126" s="222"/>
      <c r="C126" s="127"/>
      <c r="D126" s="136" t="s">
        <v>604</v>
      </c>
      <c r="E126" s="136"/>
      <c r="F126" s="136"/>
      <c r="G126" s="136"/>
      <c r="H126" s="136"/>
      <c r="I126" s="136"/>
      <c r="J126" s="136"/>
      <c r="K126" s="136"/>
      <c r="L126" s="136"/>
      <c r="M126" s="136"/>
      <c r="N126" s="424"/>
      <c r="O126" s="425"/>
      <c r="P126" s="425"/>
      <c r="Q126" s="425"/>
      <c r="R126" s="223"/>
      <c r="T126" s="130"/>
      <c r="U126" s="127"/>
      <c r="V126" s="127"/>
      <c r="W126" s="131">
        <f>SUM(W127:W134)</f>
        <v>490.99658609000005</v>
      </c>
      <c r="X126" s="127"/>
      <c r="Y126" s="131">
        <f>SUM(Y127:Y134)</f>
        <v>0</v>
      </c>
      <c r="Z126" s="127"/>
      <c r="AA126" s="132">
        <f>SUM(AA127:AA134)</f>
        <v>53.38</v>
      </c>
      <c r="AR126" s="133" t="s">
        <v>80</v>
      </c>
      <c r="AT126" s="134" t="s">
        <v>72</v>
      </c>
      <c r="AU126" s="134" t="s">
        <v>80</v>
      </c>
      <c r="AY126" s="133" t="s">
        <v>135</v>
      </c>
      <c r="BK126" s="135">
        <f>SUM(BK127:BK134)</f>
        <v>0</v>
      </c>
    </row>
    <row r="127" spans="2:65" s="1" customFormat="1" ht="25.5" customHeight="1">
      <c r="B127" s="240"/>
      <c r="C127" s="249" t="s">
        <v>80</v>
      </c>
      <c r="D127" s="249" t="s">
        <v>136</v>
      </c>
      <c r="E127" s="250" t="s">
        <v>608</v>
      </c>
      <c r="F127" s="422" t="s">
        <v>609</v>
      </c>
      <c r="G127" s="422"/>
      <c r="H127" s="422"/>
      <c r="I127" s="422"/>
      <c r="J127" s="251" t="s">
        <v>139</v>
      </c>
      <c r="K127" s="252">
        <v>152</v>
      </c>
      <c r="L127" s="410"/>
      <c r="M127" s="410"/>
      <c r="N127" s="410"/>
      <c r="O127" s="410"/>
      <c r="P127" s="410"/>
      <c r="Q127" s="410"/>
      <c r="R127" s="241"/>
      <c r="T127" s="143" t="s">
        <v>5</v>
      </c>
      <c r="U127" s="40" t="s">
        <v>40</v>
      </c>
      <c r="V127" s="144">
        <v>0.23599999999999999</v>
      </c>
      <c r="W127" s="144">
        <f t="shared" ref="W127:W134" si="0">V127*K127</f>
        <v>35.872</v>
      </c>
      <c r="X127" s="144">
        <v>0</v>
      </c>
      <c r="Y127" s="144">
        <f t="shared" ref="Y127:Y134" si="1">X127*K127</f>
        <v>0</v>
      </c>
      <c r="Z127" s="144">
        <v>0.26</v>
      </c>
      <c r="AA127" s="145">
        <f t="shared" ref="AA127:AA134" si="2">Z127*K127</f>
        <v>39.520000000000003</v>
      </c>
      <c r="AE127" s="410">
        <v>2.238</v>
      </c>
      <c r="AF127" s="410"/>
      <c r="AG127" s="1">
        <v>1.1415999999999999</v>
      </c>
      <c r="AR127" s="18" t="s">
        <v>140</v>
      </c>
      <c r="AT127" s="18" t="s">
        <v>136</v>
      </c>
      <c r="AU127" s="18" t="s">
        <v>141</v>
      </c>
      <c r="AY127" s="18" t="s">
        <v>135</v>
      </c>
      <c r="BE127" s="146">
        <f t="shared" ref="BE127:BE134" si="3">IF(U127="základná",N127,0)</f>
        <v>0</v>
      </c>
      <c r="BF127" s="146">
        <f t="shared" ref="BF127:BF134" si="4">IF(U127="znížená",N127,0)</f>
        <v>0</v>
      </c>
      <c r="BG127" s="146">
        <f t="shared" ref="BG127:BG134" si="5">IF(U127="zákl. prenesená",N127,0)</f>
        <v>0</v>
      </c>
      <c r="BH127" s="146">
        <f t="shared" ref="BH127:BH134" si="6">IF(U127="zníž. prenesená",N127,0)</f>
        <v>0</v>
      </c>
      <c r="BI127" s="146">
        <f t="shared" ref="BI127:BI134" si="7">IF(U127="nulová",N127,0)</f>
        <v>0</v>
      </c>
      <c r="BJ127" s="18" t="s">
        <v>141</v>
      </c>
      <c r="BK127" s="147">
        <f t="shared" ref="BK127:BK134" si="8">ROUND(L127*K127,3)</f>
        <v>0</v>
      </c>
      <c r="BL127" s="18" t="s">
        <v>140</v>
      </c>
      <c r="BM127" s="18" t="s">
        <v>610</v>
      </c>
    </row>
    <row r="128" spans="2:65" s="1" customFormat="1" ht="38.25" customHeight="1">
      <c r="B128" s="240"/>
      <c r="C128" s="249" t="s">
        <v>141</v>
      </c>
      <c r="D128" s="249" t="s">
        <v>136</v>
      </c>
      <c r="E128" s="250" t="s">
        <v>611</v>
      </c>
      <c r="F128" s="422" t="s">
        <v>612</v>
      </c>
      <c r="G128" s="422"/>
      <c r="H128" s="422"/>
      <c r="I128" s="422"/>
      <c r="J128" s="251" t="s">
        <v>139</v>
      </c>
      <c r="K128" s="252">
        <v>36</v>
      </c>
      <c r="L128" s="410"/>
      <c r="M128" s="410"/>
      <c r="N128" s="410"/>
      <c r="O128" s="410"/>
      <c r="P128" s="410"/>
      <c r="Q128" s="410"/>
      <c r="R128" s="241"/>
      <c r="T128" s="143" t="s">
        <v>5</v>
      </c>
      <c r="U128" s="40" t="s">
        <v>40</v>
      </c>
      <c r="V128" s="144">
        <v>1.169</v>
      </c>
      <c r="W128" s="144">
        <f t="shared" si="0"/>
        <v>42.084000000000003</v>
      </c>
      <c r="X128" s="144">
        <v>0</v>
      </c>
      <c r="Y128" s="144">
        <f t="shared" si="1"/>
        <v>0</v>
      </c>
      <c r="Z128" s="144">
        <v>0.22500000000000001</v>
      </c>
      <c r="AA128" s="145">
        <f t="shared" si="2"/>
        <v>8.1</v>
      </c>
      <c r="AE128" s="410">
        <v>17.63</v>
      </c>
      <c r="AF128" s="410"/>
      <c r="AG128" s="1">
        <v>1.1415999999999999</v>
      </c>
      <c r="AR128" s="18" t="s">
        <v>140</v>
      </c>
      <c r="AT128" s="18" t="s">
        <v>136</v>
      </c>
      <c r="AU128" s="18" t="s">
        <v>141</v>
      </c>
      <c r="AY128" s="18" t="s">
        <v>135</v>
      </c>
      <c r="BE128" s="146">
        <f t="shared" si="3"/>
        <v>0</v>
      </c>
      <c r="BF128" s="146">
        <f t="shared" si="4"/>
        <v>0</v>
      </c>
      <c r="BG128" s="146">
        <f t="shared" si="5"/>
        <v>0</v>
      </c>
      <c r="BH128" s="146">
        <f t="shared" si="6"/>
        <v>0</v>
      </c>
      <c r="BI128" s="146">
        <f t="shared" si="7"/>
        <v>0</v>
      </c>
      <c r="BJ128" s="18" t="s">
        <v>141</v>
      </c>
      <c r="BK128" s="147">
        <f t="shared" si="8"/>
        <v>0</v>
      </c>
      <c r="BL128" s="18" t="s">
        <v>140</v>
      </c>
      <c r="BM128" s="18" t="s">
        <v>613</v>
      </c>
    </row>
    <row r="129" spans="2:65" s="1" customFormat="1" ht="38.25" customHeight="1">
      <c r="B129" s="240"/>
      <c r="C129" s="249" t="s">
        <v>146</v>
      </c>
      <c r="D129" s="249" t="s">
        <v>136</v>
      </c>
      <c r="E129" s="250" t="s">
        <v>614</v>
      </c>
      <c r="F129" s="422" t="s">
        <v>615</v>
      </c>
      <c r="G129" s="422"/>
      <c r="H129" s="422"/>
      <c r="I129" s="422"/>
      <c r="J129" s="251" t="s">
        <v>139</v>
      </c>
      <c r="K129" s="252">
        <v>36</v>
      </c>
      <c r="L129" s="410"/>
      <c r="M129" s="410"/>
      <c r="N129" s="410"/>
      <c r="O129" s="410"/>
      <c r="P129" s="410"/>
      <c r="Q129" s="410"/>
      <c r="R129" s="241"/>
      <c r="T129" s="143" t="s">
        <v>5</v>
      </c>
      <c r="U129" s="40" t="s">
        <v>40</v>
      </c>
      <c r="V129" s="144">
        <v>0.35499999999999998</v>
      </c>
      <c r="W129" s="144">
        <f t="shared" si="0"/>
        <v>12.78</v>
      </c>
      <c r="X129" s="144">
        <v>0</v>
      </c>
      <c r="Y129" s="144">
        <f t="shared" si="1"/>
        <v>0</v>
      </c>
      <c r="Z129" s="144">
        <v>0.16</v>
      </c>
      <c r="AA129" s="145">
        <f t="shared" si="2"/>
        <v>5.76</v>
      </c>
      <c r="AE129" s="410">
        <v>3.367</v>
      </c>
      <c r="AF129" s="410"/>
      <c r="AG129" s="1">
        <v>1.1415999999999999</v>
      </c>
      <c r="AR129" s="18" t="s">
        <v>140</v>
      </c>
      <c r="AT129" s="18" t="s">
        <v>136</v>
      </c>
      <c r="AU129" s="18" t="s">
        <v>141</v>
      </c>
      <c r="AY129" s="18" t="s">
        <v>135</v>
      </c>
      <c r="BE129" s="146">
        <f t="shared" si="3"/>
        <v>0</v>
      </c>
      <c r="BF129" s="146">
        <f t="shared" si="4"/>
        <v>0</v>
      </c>
      <c r="BG129" s="146">
        <f t="shared" si="5"/>
        <v>0</v>
      </c>
      <c r="BH129" s="146">
        <f t="shared" si="6"/>
        <v>0</v>
      </c>
      <c r="BI129" s="146">
        <f t="shared" si="7"/>
        <v>0</v>
      </c>
      <c r="BJ129" s="18" t="s">
        <v>141</v>
      </c>
      <c r="BK129" s="147">
        <f t="shared" si="8"/>
        <v>0</v>
      </c>
      <c r="BL129" s="18" t="s">
        <v>140</v>
      </c>
      <c r="BM129" s="18" t="s">
        <v>616</v>
      </c>
    </row>
    <row r="130" spans="2:65" s="1" customFormat="1" ht="25.5" customHeight="1">
      <c r="B130" s="240"/>
      <c r="C130" s="249" t="s">
        <v>140</v>
      </c>
      <c r="D130" s="249" t="s">
        <v>136</v>
      </c>
      <c r="E130" s="250" t="s">
        <v>617</v>
      </c>
      <c r="F130" s="422" t="s">
        <v>618</v>
      </c>
      <c r="G130" s="422"/>
      <c r="H130" s="422"/>
      <c r="I130" s="422"/>
      <c r="J130" s="251" t="s">
        <v>295</v>
      </c>
      <c r="K130" s="252">
        <v>77.5</v>
      </c>
      <c r="L130" s="410"/>
      <c r="M130" s="410"/>
      <c r="N130" s="410"/>
      <c r="O130" s="410"/>
      <c r="P130" s="410"/>
      <c r="Q130" s="410"/>
      <c r="R130" s="241"/>
      <c r="T130" s="143" t="s">
        <v>5</v>
      </c>
      <c r="U130" s="40" t="s">
        <v>40</v>
      </c>
      <c r="V130" s="144">
        <v>4.9480000000000004</v>
      </c>
      <c r="W130" s="144">
        <f t="shared" si="0"/>
        <v>383.47</v>
      </c>
      <c r="X130" s="144">
        <v>0</v>
      </c>
      <c r="Y130" s="144">
        <f t="shared" si="1"/>
        <v>0</v>
      </c>
      <c r="Z130" s="144">
        <v>0</v>
      </c>
      <c r="AA130" s="145">
        <f t="shared" si="2"/>
        <v>0</v>
      </c>
      <c r="AE130" s="410">
        <v>54.707999999999998</v>
      </c>
      <c r="AF130" s="410"/>
      <c r="AG130" s="1">
        <v>1.1415999999999999</v>
      </c>
      <c r="AR130" s="18" t="s">
        <v>140</v>
      </c>
      <c r="AT130" s="18" t="s">
        <v>136</v>
      </c>
      <c r="AU130" s="18" t="s">
        <v>141</v>
      </c>
      <c r="AY130" s="18" t="s">
        <v>135</v>
      </c>
      <c r="BE130" s="146">
        <f t="shared" si="3"/>
        <v>0</v>
      </c>
      <c r="BF130" s="146">
        <f t="shared" si="4"/>
        <v>0</v>
      </c>
      <c r="BG130" s="146">
        <f t="shared" si="5"/>
        <v>0</v>
      </c>
      <c r="BH130" s="146">
        <f t="shared" si="6"/>
        <v>0</v>
      </c>
      <c r="BI130" s="146">
        <f t="shared" si="7"/>
        <v>0</v>
      </c>
      <c r="BJ130" s="18" t="s">
        <v>141</v>
      </c>
      <c r="BK130" s="147">
        <f t="shared" si="8"/>
        <v>0</v>
      </c>
      <c r="BL130" s="18" t="s">
        <v>140</v>
      </c>
      <c r="BM130" s="18" t="s">
        <v>619</v>
      </c>
    </row>
    <row r="131" spans="2:65" s="1" customFormat="1" ht="38.25" customHeight="1">
      <c r="B131" s="240"/>
      <c r="C131" s="249" t="s">
        <v>153</v>
      </c>
      <c r="D131" s="249" t="s">
        <v>136</v>
      </c>
      <c r="E131" s="250" t="s">
        <v>620</v>
      </c>
      <c r="F131" s="422" t="s">
        <v>621</v>
      </c>
      <c r="G131" s="422"/>
      <c r="H131" s="422"/>
      <c r="I131" s="422"/>
      <c r="J131" s="251" t="s">
        <v>295</v>
      </c>
      <c r="K131" s="252">
        <v>16.451000000000001</v>
      </c>
      <c r="L131" s="410"/>
      <c r="M131" s="410"/>
      <c r="N131" s="410"/>
      <c r="O131" s="410"/>
      <c r="P131" s="410"/>
      <c r="Q131" s="410"/>
      <c r="R131" s="241"/>
      <c r="T131" s="143" t="s">
        <v>5</v>
      </c>
      <c r="U131" s="40" t="s">
        <v>40</v>
      </c>
      <c r="V131" s="144">
        <v>7.0999999999999994E-2</v>
      </c>
      <c r="W131" s="144">
        <f t="shared" si="0"/>
        <v>1.168021</v>
      </c>
      <c r="X131" s="144">
        <v>0</v>
      </c>
      <c r="Y131" s="144">
        <f t="shared" si="1"/>
        <v>0</v>
      </c>
      <c r="Z131" s="144">
        <v>0</v>
      </c>
      <c r="AA131" s="145">
        <f t="shared" si="2"/>
        <v>0</v>
      </c>
      <c r="AE131" s="410">
        <v>4.0650000000000004</v>
      </c>
      <c r="AF131" s="410"/>
      <c r="AG131" s="1">
        <v>1.1415999999999999</v>
      </c>
      <c r="AR131" s="18" t="s">
        <v>140</v>
      </c>
      <c r="AT131" s="18" t="s">
        <v>136</v>
      </c>
      <c r="AU131" s="18" t="s">
        <v>141</v>
      </c>
      <c r="AY131" s="18" t="s">
        <v>135</v>
      </c>
      <c r="BE131" s="146">
        <f t="shared" si="3"/>
        <v>0</v>
      </c>
      <c r="BF131" s="146">
        <f t="shared" si="4"/>
        <v>0</v>
      </c>
      <c r="BG131" s="146">
        <f t="shared" si="5"/>
        <v>0</v>
      </c>
      <c r="BH131" s="146">
        <f t="shared" si="6"/>
        <v>0</v>
      </c>
      <c r="BI131" s="146">
        <f t="shared" si="7"/>
        <v>0</v>
      </c>
      <c r="BJ131" s="18" t="s">
        <v>141</v>
      </c>
      <c r="BK131" s="147">
        <f t="shared" si="8"/>
        <v>0</v>
      </c>
      <c r="BL131" s="18" t="s">
        <v>140</v>
      </c>
      <c r="BM131" s="18" t="s">
        <v>622</v>
      </c>
    </row>
    <row r="132" spans="2:65" s="1" customFormat="1" ht="51" customHeight="1">
      <c r="B132" s="240"/>
      <c r="C132" s="249" t="s">
        <v>157</v>
      </c>
      <c r="D132" s="249" t="s">
        <v>136</v>
      </c>
      <c r="E132" s="250" t="s">
        <v>623</v>
      </c>
      <c r="F132" s="422" t="s">
        <v>624</v>
      </c>
      <c r="G132" s="422"/>
      <c r="H132" s="422"/>
      <c r="I132" s="422"/>
      <c r="J132" s="251" t="s">
        <v>295</v>
      </c>
      <c r="K132" s="252">
        <v>115.157</v>
      </c>
      <c r="L132" s="410"/>
      <c r="M132" s="410"/>
      <c r="N132" s="410"/>
      <c r="O132" s="410"/>
      <c r="P132" s="410"/>
      <c r="Q132" s="410"/>
      <c r="R132" s="241"/>
      <c r="T132" s="143" t="s">
        <v>5</v>
      </c>
      <c r="U132" s="40" t="s">
        <v>40</v>
      </c>
      <c r="V132" s="144">
        <v>7.3699999999999998E-3</v>
      </c>
      <c r="W132" s="144">
        <f t="shared" si="0"/>
        <v>0.84870709</v>
      </c>
      <c r="X132" s="144">
        <v>0</v>
      </c>
      <c r="Y132" s="144">
        <f t="shared" si="1"/>
        <v>0</v>
      </c>
      <c r="Z132" s="144">
        <v>0</v>
      </c>
      <c r="AA132" s="145">
        <f t="shared" si="2"/>
        <v>0</v>
      </c>
      <c r="AE132" s="410">
        <v>0.40600000000000003</v>
      </c>
      <c r="AF132" s="410"/>
      <c r="AG132" s="1">
        <v>1.1415999999999999</v>
      </c>
      <c r="AR132" s="18" t="s">
        <v>140</v>
      </c>
      <c r="AT132" s="18" t="s">
        <v>136</v>
      </c>
      <c r="AU132" s="18" t="s">
        <v>141</v>
      </c>
      <c r="AY132" s="18" t="s">
        <v>135</v>
      </c>
      <c r="BE132" s="146">
        <f t="shared" si="3"/>
        <v>0</v>
      </c>
      <c r="BF132" s="146">
        <f t="shared" si="4"/>
        <v>0</v>
      </c>
      <c r="BG132" s="146">
        <f t="shared" si="5"/>
        <v>0</v>
      </c>
      <c r="BH132" s="146">
        <f t="shared" si="6"/>
        <v>0</v>
      </c>
      <c r="BI132" s="146">
        <f t="shared" si="7"/>
        <v>0</v>
      </c>
      <c r="BJ132" s="18" t="s">
        <v>141</v>
      </c>
      <c r="BK132" s="147">
        <f t="shared" si="8"/>
        <v>0</v>
      </c>
      <c r="BL132" s="18" t="s">
        <v>140</v>
      </c>
      <c r="BM132" s="18" t="s">
        <v>625</v>
      </c>
    </row>
    <row r="133" spans="2:65" s="1" customFormat="1" ht="16.5" customHeight="1">
      <c r="B133" s="240"/>
      <c r="C133" s="249" t="s">
        <v>161</v>
      </c>
      <c r="D133" s="249" t="s">
        <v>136</v>
      </c>
      <c r="E133" s="250" t="s">
        <v>626</v>
      </c>
      <c r="F133" s="422" t="s">
        <v>233</v>
      </c>
      <c r="G133" s="422"/>
      <c r="H133" s="422"/>
      <c r="I133" s="422"/>
      <c r="J133" s="251" t="s">
        <v>210</v>
      </c>
      <c r="K133" s="252">
        <v>24.677</v>
      </c>
      <c r="L133" s="410"/>
      <c r="M133" s="410"/>
      <c r="N133" s="410"/>
      <c r="O133" s="410"/>
      <c r="P133" s="410"/>
      <c r="Q133" s="410"/>
      <c r="R133" s="241"/>
      <c r="T133" s="143" t="s">
        <v>5</v>
      </c>
      <c r="U133" s="40" t="s">
        <v>40</v>
      </c>
      <c r="V133" s="144">
        <v>0</v>
      </c>
      <c r="W133" s="144">
        <f t="shared" si="0"/>
        <v>0</v>
      </c>
      <c r="X133" s="144">
        <v>0</v>
      </c>
      <c r="Y133" s="144">
        <f t="shared" si="1"/>
        <v>0</v>
      </c>
      <c r="Z133" s="144">
        <v>0</v>
      </c>
      <c r="AA133" s="145">
        <f t="shared" si="2"/>
        <v>0</v>
      </c>
      <c r="AE133" s="410">
        <v>19.600000000000001</v>
      </c>
      <c r="AF133" s="410"/>
      <c r="AG133" s="1">
        <v>1.1415999999999999</v>
      </c>
      <c r="AR133" s="18" t="s">
        <v>140</v>
      </c>
      <c r="AT133" s="18" t="s">
        <v>136</v>
      </c>
      <c r="AU133" s="18" t="s">
        <v>141</v>
      </c>
      <c r="AY133" s="18" t="s">
        <v>135</v>
      </c>
      <c r="BE133" s="146">
        <f t="shared" si="3"/>
        <v>0</v>
      </c>
      <c r="BF133" s="146">
        <f t="shared" si="4"/>
        <v>0</v>
      </c>
      <c r="BG133" s="146">
        <f t="shared" si="5"/>
        <v>0</v>
      </c>
      <c r="BH133" s="146">
        <f t="shared" si="6"/>
        <v>0</v>
      </c>
      <c r="BI133" s="146">
        <f t="shared" si="7"/>
        <v>0</v>
      </c>
      <c r="BJ133" s="18" t="s">
        <v>141</v>
      </c>
      <c r="BK133" s="147">
        <f t="shared" si="8"/>
        <v>0</v>
      </c>
      <c r="BL133" s="18" t="s">
        <v>140</v>
      </c>
      <c r="BM133" s="18" t="s">
        <v>627</v>
      </c>
    </row>
    <row r="134" spans="2:65" s="1" customFormat="1" ht="38.25" customHeight="1">
      <c r="B134" s="240"/>
      <c r="C134" s="249" t="s">
        <v>165</v>
      </c>
      <c r="D134" s="249" t="s">
        <v>136</v>
      </c>
      <c r="E134" s="250" t="s">
        <v>628</v>
      </c>
      <c r="F134" s="422" t="s">
        <v>629</v>
      </c>
      <c r="G134" s="422"/>
      <c r="H134" s="422"/>
      <c r="I134" s="422"/>
      <c r="J134" s="251" t="s">
        <v>295</v>
      </c>
      <c r="K134" s="252">
        <v>61.048999999999999</v>
      </c>
      <c r="L134" s="410"/>
      <c r="M134" s="410"/>
      <c r="N134" s="410"/>
      <c r="O134" s="410"/>
      <c r="P134" s="410"/>
      <c r="Q134" s="410"/>
      <c r="R134" s="241"/>
      <c r="T134" s="143" t="s">
        <v>5</v>
      </c>
      <c r="U134" s="40" t="s">
        <v>40</v>
      </c>
      <c r="V134" s="144">
        <v>0.24199999999999999</v>
      </c>
      <c r="W134" s="144">
        <f t="shared" si="0"/>
        <v>14.773857999999999</v>
      </c>
      <c r="X134" s="144">
        <v>0</v>
      </c>
      <c r="Y134" s="144">
        <f t="shared" si="1"/>
        <v>0</v>
      </c>
      <c r="Z134" s="144">
        <v>0</v>
      </c>
      <c r="AA134" s="145">
        <f t="shared" si="2"/>
        <v>0</v>
      </c>
      <c r="AE134" s="410">
        <v>3.2440000000000002</v>
      </c>
      <c r="AF134" s="410"/>
      <c r="AG134" s="1">
        <v>1.1415999999999999</v>
      </c>
      <c r="AR134" s="18" t="s">
        <v>140</v>
      </c>
      <c r="AT134" s="18" t="s">
        <v>136</v>
      </c>
      <c r="AU134" s="18" t="s">
        <v>141</v>
      </c>
      <c r="AY134" s="18" t="s">
        <v>135</v>
      </c>
      <c r="BE134" s="146">
        <f t="shared" si="3"/>
        <v>0</v>
      </c>
      <c r="BF134" s="146">
        <f t="shared" si="4"/>
        <v>0</v>
      </c>
      <c r="BG134" s="146">
        <f t="shared" si="5"/>
        <v>0</v>
      </c>
      <c r="BH134" s="146">
        <f t="shared" si="6"/>
        <v>0</v>
      </c>
      <c r="BI134" s="146">
        <f t="shared" si="7"/>
        <v>0</v>
      </c>
      <c r="BJ134" s="18" t="s">
        <v>141</v>
      </c>
      <c r="BK134" s="147">
        <f t="shared" si="8"/>
        <v>0</v>
      </c>
      <c r="BL134" s="18" t="s">
        <v>140</v>
      </c>
      <c r="BM134" s="18" t="s">
        <v>630</v>
      </c>
    </row>
    <row r="135" spans="2:65" s="9" customFormat="1" ht="29.85" customHeight="1">
      <c r="B135" s="222"/>
      <c r="C135" s="127"/>
      <c r="D135" s="136" t="s">
        <v>337</v>
      </c>
      <c r="E135" s="136"/>
      <c r="F135" s="136"/>
      <c r="G135" s="136"/>
      <c r="H135" s="136"/>
      <c r="I135" s="136"/>
      <c r="J135" s="136"/>
      <c r="K135" s="136"/>
      <c r="L135" s="136"/>
      <c r="M135" s="136"/>
      <c r="N135" s="424"/>
      <c r="O135" s="425"/>
      <c r="P135" s="425"/>
      <c r="Q135" s="425"/>
      <c r="R135" s="223"/>
      <c r="T135" s="130"/>
      <c r="U135" s="127"/>
      <c r="V135" s="127"/>
      <c r="W135" s="131">
        <f>SUM(W136:W141)</f>
        <v>16.447890000000001</v>
      </c>
      <c r="X135" s="127"/>
      <c r="Y135" s="131">
        <f>SUM(Y136:Y141)</f>
        <v>4.9515492000000005</v>
      </c>
      <c r="Z135" s="127"/>
      <c r="AA135" s="132">
        <f>SUM(AA136:AA141)</f>
        <v>0</v>
      </c>
      <c r="AE135" s="136"/>
      <c r="AF135" s="136"/>
      <c r="AG135" s="1">
        <v>1.1415999999999999</v>
      </c>
      <c r="AR135" s="133" t="s">
        <v>80</v>
      </c>
      <c r="AT135" s="134" t="s">
        <v>72</v>
      </c>
      <c r="AU135" s="134" t="s">
        <v>80</v>
      </c>
      <c r="AY135" s="133" t="s">
        <v>135</v>
      </c>
      <c r="BK135" s="135">
        <f>SUM(BK136:BK141)</f>
        <v>0</v>
      </c>
    </row>
    <row r="136" spans="2:65" s="1" customFormat="1" ht="38.25" customHeight="1">
      <c r="B136" s="240"/>
      <c r="C136" s="249" t="s">
        <v>169</v>
      </c>
      <c r="D136" s="249" t="s">
        <v>136</v>
      </c>
      <c r="E136" s="250" t="s">
        <v>631</v>
      </c>
      <c r="F136" s="422" t="s">
        <v>632</v>
      </c>
      <c r="G136" s="422"/>
      <c r="H136" s="422"/>
      <c r="I136" s="422"/>
      <c r="J136" s="251" t="s">
        <v>196</v>
      </c>
      <c r="K136" s="252">
        <v>46</v>
      </c>
      <c r="L136" s="410"/>
      <c r="M136" s="410"/>
      <c r="N136" s="410"/>
      <c r="O136" s="410"/>
      <c r="P136" s="410"/>
      <c r="Q136" s="410"/>
      <c r="R136" s="241"/>
      <c r="T136" s="143" t="s">
        <v>5</v>
      </c>
      <c r="U136" s="40" t="s">
        <v>40</v>
      </c>
      <c r="V136" s="144">
        <v>9.6000000000000002E-2</v>
      </c>
      <c r="W136" s="144">
        <f t="shared" ref="W136:W141" si="9">V136*K136</f>
        <v>4.4160000000000004</v>
      </c>
      <c r="X136" s="144">
        <v>1.4E-2</v>
      </c>
      <c r="Y136" s="144">
        <f t="shared" ref="Y136:Y141" si="10">X136*K136</f>
        <v>0.64400000000000002</v>
      </c>
      <c r="Z136" s="144">
        <v>0</v>
      </c>
      <c r="AA136" s="145">
        <f t="shared" ref="AA136:AA141" si="11">Z136*K136</f>
        <v>0</v>
      </c>
      <c r="AE136" s="410">
        <v>2.258</v>
      </c>
      <c r="AF136" s="410"/>
      <c r="AG136" s="1">
        <v>1.1415999999999999</v>
      </c>
      <c r="AR136" s="18" t="s">
        <v>140</v>
      </c>
      <c r="AT136" s="18" t="s">
        <v>136</v>
      </c>
      <c r="AU136" s="18" t="s">
        <v>141</v>
      </c>
      <c r="AY136" s="18" t="s">
        <v>135</v>
      </c>
      <c r="BE136" s="146">
        <f t="shared" ref="BE136:BE141" si="12">IF(U136="základná",N136,0)</f>
        <v>0</v>
      </c>
      <c r="BF136" s="146">
        <f t="shared" ref="BF136:BF141" si="13">IF(U136="znížená",N136,0)</f>
        <v>0</v>
      </c>
      <c r="BG136" s="146">
        <f t="shared" ref="BG136:BG141" si="14">IF(U136="zákl. prenesená",N136,0)</f>
        <v>0</v>
      </c>
      <c r="BH136" s="146">
        <f t="shared" ref="BH136:BH141" si="15">IF(U136="zníž. prenesená",N136,0)</f>
        <v>0</v>
      </c>
      <c r="BI136" s="146">
        <f t="shared" ref="BI136:BI141" si="16">IF(U136="nulová",N136,0)</f>
        <v>0</v>
      </c>
      <c r="BJ136" s="18" t="s">
        <v>141</v>
      </c>
      <c r="BK136" s="147">
        <f t="shared" ref="BK136:BK141" si="17">ROUND(L136*K136,3)</f>
        <v>0</v>
      </c>
      <c r="BL136" s="18" t="s">
        <v>140</v>
      </c>
      <c r="BM136" s="18" t="s">
        <v>633</v>
      </c>
    </row>
    <row r="137" spans="2:65" s="1" customFormat="1" ht="25.5" customHeight="1">
      <c r="B137" s="240"/>
      <c r="C137" s="249" t="s">
        <v>173</v>
      </c>
      <c r="D137" s="249" t="s">
        <v>136</v>
      </c>
      <c r="E137" s="250" t="s">
        <v>634</v>
      </c>
      <c r="F137" s="422" t="s">
        <v>635</v>
      </c>
      <c r="G137" s="422"/>
      <c r="H137" s="422"/>
      <c r="I137" s="422"/>
      <c r="J137" s="251" t="s">
        <v>196</v>
      </c>
      <c r="K137" s="252">
        <v>32</v>
      </c>
      <c r="L137" s="410"/>
      <c r="M137" s="410"/>
      <c r="N137" s="410"/>
      <c r="O137" s="410"/>
      <c r="P137" s="410"/>
      <c r="Q137" s="410"/>
      <c r="R137" s="241"/>
      <c r="T137" s="143" t="s">
        <v>5</v>
      </c>
      <c r="U137" s="40" t="s">
        <v>40</v>
      </c>
      <c r="V137" s="144">
        <v>0.16800000000000001</v>
      </c>
      <c r="W137" s="144">
        <f t="shared" si="9"/>
        <v>5.3760000000000003</v>
      </c>
      <c r="X137" s="144">
        <v>5.3490000000000003E-2</v>
      </c>
      <c r="Y137" s="144">
        <f t="shared" si="10"/>
        <v>1.7116800000000001</v>
      </c>
      <c r="Z137" s="144">
        <v>0</v>
      </c>
      <c r="AA137" s="145">
        <f t="shared" si="11"/>
        <v>0</v>
      </c>
      <c r="AE137" s="410">
        <v>6.0149999999999997</v>
      </c>
      <c r="AF137" s="410"/>
      <c r="AG137" s="1">
        <v>1.1415999999999999</v>
      </c>
      <c r="AR137" s="18" t="s">
        <v>140</v>
      </c>
      <c r="AT137" s="18" t="s">
        <v>136</v>
      </c>
      <c r="AU137" s="18" t="s">
        <v>141</v>
      </c>
      <c r="AY137" s="18" t="s">
        <v>135</v>
      </c>
      <c r="BE137" s="146">
        <f t="shared" si="12"/>
        <v>0</v>
      </c>
      <c r="BF137" s="146">
        <f t="shared" si="13"/>
        <v>0</v>
      </c>
      <c r="BG137" s="146">
        <f t="shared" si="14"/>
        <v>0</v>
      </c>
      <c r="BH137" s="146">
        <f t="shared" si="15"/>
        <v>0</v>
      </c>
      <c r="BI137" s="146">
        <f t="shared" si="16"/>
        <v>0</v>
      </c>
      <c r="BJ137" s="18" t="s">
        <v>141</v>
      </c>
      <c r="BK137" s="147">
        <f t="shared" si="17"/>
        <v>0</v>
      </c>
      <c r="BL137" s="18" t="s">
        <v>140</v>
      </c>
      <c r="BM137" s="18" t="s">
        <v>636</v>
      </c>
    </row>
    <row r="138" spans="2:65" s="1" customFormat="1" ht="38.25" customHeight="1">
      <c r="B138" s="240"/>
      <c r="C138" s="249" t="s">
        <v>177</v>
      </c>
      <c r="D138" s="249" t="s">
        <v>136</v>
      </c>
      <c r="E138" s="250" t="s">
        <v>637</v>
      </c>
      <c r="F138" s="422" t="s">
        <v>638</v>
      </c>
      <c r="G138" s="422"/>
      <c r="H138" s="422"/>
      <c r="I138" s="422"/>
      <c r="J138" s="251" t="s">
        <v>196</v>
      </c>
      <c r="K138" s="252">
        <v>1</v>
      </c>
      <c r="L138" s="410"/>
      <c r="M138" s="410"/>
      <c r="N138" s="410"/>
      <c r="O138" s="410"/>
      <c r="P138" s="410"/>
      <c r="Q138" s="410"/>
      <c r="R138" s="241"/>
      <c r="T138" s="143" t="s">
        <v>5</v>
      </c>
      <c r="U138" s="40" t="s">
        <v>40</v>
      </c>
      <c r="V138" s="144">
        <v>0.24958</v>
      </c>
      <c r="W138" s="144">
        <f t="shared" si="9"/>
        <v>0.24958</v>
      </c>
      <c r="X138" s="144">
        <v>0.10698000000000001</v>
      </c>
      <c r="Y138" s="144">
        <f t="shared" si="10"/>
        <v>0.10698000000000001</v>
      </c>
      <c r="Z138" s="144">
        <v>0</v>
      </c>
      <c r="AA138" s="145">
        <f t="shared" si="11"/>
        <v>0</v>
      </c>
      <c r="AE138" s="410">
        <v>10.952</v>
      </c>
      <c r="AF138" s="410"/>
      <c r="AG138" s="1">
        <v>1.1415999999999999</v>
      </c>
      <c r="AR138" s="18" t="s">
        <v>140</v>
      </c>
      <c r="AT138" s="18" t="s">
        <v>136</v>
      </c>
      <c r="AU138" s="18" t="s">
        <v>141</v>
      </c>
      <c r="AY138" s="18" t="s">
        <v>135</v>
      </c>
      <c r="BE138" s="146">
        <f t="shared" si="12"/>
        <v>0</v>
      </c>
      <c r="BF138" s="146">
        <f t="shared" si="13"/>
        <v>0</v>
      </c>
      <c r="BG138" s="146">
        <f t="shared" si="14"/>
        <v>0</v>
      </c>
      <c r="BH138" s="146">
        <f t="shared" si="15"/>
        <v>0</v>
      </c>
      <c r="BI138" s="146">
        <f t="shared" si="16"/>
        <v>0</v>
      </c>
      <c r="BJ138" s="18" t="s">
        <v>141</v>
      </c>
      <c r="BK138" s="147">
        <f t="shared" si="17"/>
        <v>0</v>
      </c>
      <c r="BL138" s="18" t="s">
        <v>140</v>
      </c>
      <c r="BM138" s="18" t="s">
        <v>639</v>
      </c>
    </row>
    <row r="139" spans="2:65" s="1" customFormat="1" ht="38.25" customHeight="1">
      <c r="B139" s="240"/>
      <c r="C139" s="249" t="s">
        <v>181</v>
      </c>
      <c r="D139" s="249" t="s">
        <v>136</v>
      </c>
      <c r="E139" s="250" t="s">
        <v>640</v>
      </c>
      <c r="F139" s="422" t="s">
        <v>641</v>
      </c>
      <c r="G139" s="422"/>
      <c r="H139" s="422"/>
      <c r="I139" s="422"/>
      <c r="J139" s="251" t="s">
        <v>196</v>
      </c>
      <c r="K139" s="252">
        <v>2</v>
      </c>
      <c r="L139" s="410"/>
      <c r="M139" s="410"/>
      <c r="N139" s="410"/>
      <c r="O139" s="410"/>
      <c r="P139" s="410"/>
      <c r="Q139" s="410"/>
      <c r="R139" s="241"/>
      <c r="T139" s="143" t="s">
        <v>5</v>
      </c>
      <c r="U139" s="40" t="s">
        <v>40</v>
      </c>
      <c r="V139" s="144">
        <v>0.65024000000000004</v>
      </c>
      <c r="W139" s="144">
        <f t="shared" si="9"/>
        <v>1.3004800000000001</v>
      </c>
      <c r="X139" s="144">
        <v>0.19955000000000001</v>
      </c>
      <c r="Y139" s="144">
        <f t="shared" si="10"/>
        <v>0.39910000000000001</v>
      </c>
      <c r="Z139" s="144">
        <v>0</v>
      </c>
      <c r="AA139" s="145">
        <f t="shared" si="11"/>
        <v>0</v>
      </c>
      <c r="AE139" s="410">
        <v>22.312000000000001</v>
      </c>
      <c r="AF139" s="410"/>
      <c r="AG139" s="1">
        <v>1.1415999999999999</v>
      </c>
      <c r="AR139" s="18" t="s">
        <v>140</v>
      </c>
      <c r="AT139" s="18" t="s">
        <v>136</v>
      </c>
      <c r="AU139" s="18" t="s">
        <v>141</v>
      </c>
      <c r="AY139" s="18" t="s">
        <v>135</v>
      </c>
      <c r="BE139" s="146">
        <f t="shared" si="12"/>
        <v>0</v>
      </c>
      <c r="BF139" s="146">
        <f t="shared" si="13"/>
        <v>0</v>
      </c>
      <c r="BG139" s="146">
        <f t="shared" si="14"/>
        <v>0</v>
      </c>
      <c r="BH139" s="146">
        <f t="shared" si="15"/>
        <v>0</v>
      </c>
      <c r="BI139" s="146">
        <f t="shared" si="16"/>
        <v>0</v>
      </c>
      <c r="BJ139" s="18" t="s">
        <v>141</v>
      </c>
      <c r="BK139" s="147">
        <f t="shared" si="17"/>
        <v>0</v>
      </c>
      <c r="BL139" s="18" t="s">
        <v>140</v>
      </c>
      <c r="BM139" s="18" t="s">
        <v>642</v>
      </c>
    </row>
    <row r="140" spans="2:65" s="1" customFormat="1" ht="38.25" customHeight="1">
      <c r="B140" s="240"/>
      <c r="C140" s="249" t="s">
        <v>185</v>
      </c>
      <c r="D140" s="249" t="s">
        <v>136</v>
      </c>
      <c r="E140" s="250" t="s">
        <v>643</v>
      </c>
      <c r="F140" s="422" t="s">
        <v>644</v>
      </c>
      <c r="G140" s="422"/>
      <c r="H140" s="422"/>
      <c r="I140" s="422"/>
      <c r="J140" s="251" t="s">
        <v>196</v>
      </c>
      <c r="K140" s="252">
        <v>1</v>
      </c>
      <c r="L140" s="410"/>
      <c r="M140" s="410"/>
      <c r="N140" s="410"/>
      <c r="O140" s="410"/>
      <c r="P140" s="410"/>
      <c r="Q140" s="410"/>
      <c r="R140" s="241"/>
      <c r="T140" s="143" t="s">
        <v>5</v>
      </c>
      <c r="U140" s="40" t="s">
        <v>40</v>
      </c>
      <c r="V140" s="144">
        <v>0.72448999999999997</v>
      </c>
      <c r="W140" s="144">
        <f t="shared" si="9"/>
        <v>0.72448999999999997</v>
      </c>
      <c r="X140" s="144">
        <v>0.26461000000000001</v>
      </c>
      <c r="Y140" s="144">
        <f t="shared" si="10"/>
        <v>0.26461000000000001</v>
      </c>
      <c r="Z140" s="144">
        <v>0</v>
      </c>
      <c r="AA140" s="145">
        <f t="shared" si="11"/>
        <v>0</v>
      </c>
      <c r="AE140" s="410">
        <v>27.923999999999999</v>
      </c>
      <c r="AF140" s="410"/>
      <c r="AG140" s="1">
        <v>1.1415999999999999</v>
      </c>
      <c r="AR140" s="18" t="s">
        <v>140</v>
      </c>
      <c r="AT140" s="18" t="s">
        <v>136</v>
      </c>
      <c r="AU140" s="18" t="s">
        <v>141</v>
      </c>
      <c r="AY140" s="18" t="s">
        <v>135</v>
      </c>
      <c r="BE140" s="146">
        <f t="shared" si="12"/>
        <v>0</v>
      </c>
      <c r="BF140" s="146">
        <f t="shared" si="13"/>
        <v>0</v>
      </c>
      <c r="BG140" s="146">
        <f t="shared" si="14"/>
        <v>0</v>
      </c>
      <c r="BH140" s="146">
        <f t="shared" si="15"/>
        <v>0</v>
      </c>
      <c r="BI140" s="146">
        <f t="shared" si="16"/>
        <v>0</v>
      </c>
      <c r="BJ140" s="18" t="s">
        <v>141</v>
      </c>
      <c r="BK140" s="147">
        <f t="shared" si="17"/>
        <v>0</v>
      </c>
      <c r="BL140" s="18" t="s">
        <v>140</v>
      </c>
      <c r="BM140" s="18" t="s">
        <v>645</v>
      </c>
    </row>
    <row r="141" spans="2:65" s="1" customFormat="1" ht="38.25" customHeight="1">
      <c r="B141" s="240"/>
      <c r="C141" s="249" t="s">
        <v>189</v>
      </c>
      <c r="D141" s="249" t="s">
        <v>136</v>
      </c>
      <c r="E141" s="250" t="s">
        <v>646</v>
      </c>
      <c r="F141" s="422" t="s">
        <v>647</v>
      </c>
      <c r="G141" s="422"/>
      <c r="H141" s="422"/>
      <c r="I141" s="422"/>
      <c r="J141" s="251" t="s">
        <v>295</v>
      </c>
      <c r="K141" s="252">
        <v>0.94</v>
      </c>
      <c r="L141" s="410"/>
      <c r="M141" s="410"/>
      <c r="N141" s="410"/>
      <c r="O141" s="410"/>
      <c r="P141" s="410"/>
      <c r="Q141" s="410"/>
      <c r="R141" s="241"/>
      <c r="T141" s="143" t="s">
        <v>5</v>
      </c>
      <c r="U141" s="40" t="s">
        <v>40</v>
      </c>
      <c r="V141" s="144">
        <v>4.6609999999999996</v>
      </c>
      <c r="W141" s="144">
        <f t="shared" si="9"/>
        <v>4.3813399999999998</v>
      </c>
      <c r="X141" s="144">
        <v>1.9416800000000001</v>
      </c>
      <c r="Y141" s="144">
        <f t="shared" si="10"/>
        <v>1.8251792</v>
      </c>
      <c r="Z141" s="144">
        <v>0</v>
      </c>
      <c r="AA141" s="145">
        <f t="shared" si="11"/>
        <v>0</v>
      </c>
      <c r="AE141" s="410">
        <v>201.083</v>
      </c>
      <c r="AF141" s="410"/>
      <c r="AG141" s="1">
        <v>1.1415999999999999</v>
      </c>
      <c r="AR141" s="18" t="s">
        <v>140</v>
      </c>
      <c r="AT141" s="18" t="s">
        <v>136</v>
      </c>
      <c r="AU141" s="18" t="s">
        <v>141</v>
      </c>
      <c r="AY141" s="18" t="s">
        <v>135</v>
      </c>
      <c r="BE141" s="146">
        <f t="shared" si="12"/>
        <v>0</v>
      </c>
      <c r="BF141" s="146">
        <f t="shared" si="13"/>
        <v>0</v>
      </c>
      <c r="BG141" s="146">
        <f t="shared" si="14"/>
        <v>0</v>
      </c>
      <c r="BH141" s="146">
        <f t="shared" si="15"/>
        <v>0</v>
      </c>
      <c r="BI141" s="146">
        <f t="shared" si="16"/>
        <v>0</v>
      </c>
      <c r="BJ141" s="18" t="s">
        <v>141</v>
      </c>
      <c r="BK141" s="147">
        <f t="shared" si="17"/>
        <v>0</v>
      </c>
      <c r="BL141" s="18" t="s">
        <v>140</v>
      </c>
      <c r="BM141" s="18" t="s">
        <v>648</v>
      </c>
    </row>
    <row r="142" spans="2:65" s="9" customFormat="1" ht="29.85" customHeight="1">
      <c r="B142" s="222"/>
      <c r="C142" s="127"/>
      <c r="D142" s="136" t="s">
        <v>605</v>
      </c>
      <c r="E142" s="136"/>
      <c r="F142" s="136"/>
      <c r="G142" s="136"/>
      <c r="H142" s="136"/>
      <c r="I142" s="136"/>
      <c r="J142" s="136"/>
      <c r="K142" s="136"/>
      <c r="L142" s="136"/>
      <c r="M142" s="136"/>
      <c r="N142" s="424"/>
      <c r="O142" s="425"/>
      <c r="P142" s="425"/>
      <c r="Q142" s="425"/>
      <c r="R142" s="223"/>
      <c r="T142" s="130"/>
      <c r="U142" s="127"/>
      <c r="V142" s="127"/>
      <c r="W142" s="131">
        <f>SUM(W143:W147)</f>
        <v>18.397192549999996</v>
      </c>
      <c r="X142" s="127"/>
      <c r="Y142" s="131">
        <f>SUM(Y143:Y147)</f>
        <v>1.5774022400000003</v>
      </c>
      <c r="Z142" s="127"/>
      <c r="AA142" s="132">
        <f>SUM(AA143:AA147)</f>
        <v>0</v>
      </c>
      <c r="AE142" s="136"/>
      <c r="AF142" s="136"/>
      <c r="AG142" s="1">
        <v>1.1415999999999999</v>
      </c>
      <c r="AR142" s="133" t="s">
        <v>80</v>
      </c>
      <c r="AT142" s="134" t="s">
        <v>72</v>
      </c>
      <c r="AU142" s="134" t="s">
        <v>80</v>
      </c>
      <c r="AY142" s="133" t="s">
        <v>135</v>
      </c>
      <c r="BK142" s="135">
        <f>SUM(BK143:BK147)</f>
        <v>0</v>
      </c>
    </row>
    <row r="143" spans="2:65" s="1" customFormat="1" ht="38.25" customHeight="1">
      <c r="B143" s="240"/>
      <c r="C143" s="249" t="s">
        <v>193</v>
      </c>
      <c r="D143" s="249" t="s">
        <v>136</v>
      </c>
      <c r="E143" s="250" t="s">
        <v>649</v>
      </c>
      <c r="F143" s="422" t="s">
        <v>650</v>
      </c>
      <c r="G143" s="422"/>
      <c r="H143" s="422"/>
      <c r="I143" s="422"/>
      <c r="J143" s="251" t="s">
        <v>196</v>
      </c>
      <c r="K143" s="252">
        <v>13</v>
      </c>
      <c r="L143" s="410"/>
      <c r="M143" s="410"/>
      <c r="N143" s="410"/>
      <c r="O143" s="410"/>
      <c r="P143" s="410"/>
      <c r="Q143" s="410"/>
      <c r="R143" s="241"/>
      <c r="T143" s="143" t="s">
        <v>5</v>
      </c>
      <c r="U143" s="40" t="s">
        <v>40</v>
      </c>
      <c r="V143" s="144">
        <v>1.083</v>
      </c>
      <c r="W143" s="144">
        <f>V143*K143</f>
        <v>14.078999999999999</v>
      </c>
      <c r="X143" s="144">
        <v>4.5620000000000001E-2</v>
      </c>
      <c r="Y143" s="144">
        <f>X143*K143</f>
        <v>0.59306000000000003</v>
      </c>
      <c r="Z143" s="144">
        <v>0</v>
      </c>
      <c r="AA143" s="145">
        <f>Z143*K143</f>
        <v>0</v>
      </c>
      <c r="AE143" s="410">
        <v>16.295000000000002</v>
      </c>
      <c r="AF143" s="410"/>
      <c r="AG143" s="1">
        <v>1.1415999999999999</v>
      </c>
      <c r="AR143" s="18" t="s">
        <v>140</v>
      </c>
      <c r="AT143" s="18" t="s">
        <v>136</v>
      </c>
      <c r="AU143" s="18" t="s">
        <v>141</v>
      </c>
      <c r="AY143" s="18" t="s">
        <v>135</v>
      </c>
      <c r="BE143" s="146">
        <f>IF(U143="základná",N143,0)</f>
        <v>0</v>
      </c>
      <c r="BF143" s="146">
        <f>IF(U143="znížená",N143,0)</f>
        <v>0</v>
      </c>
      <c r="BG143" s="146">
        <f>IF(U143="zákl. prenesená",N143,0)</f>
        <v>0</v>
      </c>
      <c r="BH143" s="146">
        <f>IF(U143="zníž. prenesená",N143,0)</f>
        <v>0</v>
      </c>
      <c r="BI143" s="146">
        <f>IF(U143="nulová",N143,0)</f>
        <v>0</v>
      </c>
      <c r="BJ143" s="18" t="s">
        <v>141</v>
      </c>
      <c r="BK143" s="147">
        <f>ROUND(L143*K143,3)</f>
        <v>0</v>
      </c>
      <c r="BL143" s="18" t="s">
        <v>140</v>
      </c>
      <c r="BM143" s="18" t="s">
        <v>651</v>
      </c>
    </row>
    <row r="144" spans="2:65" s="1" customFormat="1" ht="38.25" customHeight="1">
      <c r="B144" s="240"/>
      <c r="C144" s="249" t="s">
        <v>198</v>
      </c>
      <c r="D144" s="249" t="s">
        <v>136</v>
      </c>
      <c r="E144" s="250" t="s">
        <v>652</v>
      </c>
      <c r="F144" s="422" t="s">
        <v>653</v>
      </c>
      <c r="G144" s="422"/>
      <c r="H144" s="422"/>
      <c r="I144" s="422"/>
      <c r="J144" s="251" t="s">
        <v>295</v>
      </c>
      <c r="K144" s="252">
        <v>0.22500000000000001</v>
      </c>
      <c r="L144" s="410"/>
      <c r="M144" s="410"/>
      <c r="N144" s="410"/>
      <c r="O144" s="410"/>
      <c r="P144" s="410"/>
      <c r="Q144" s="410"/>
      <c r="R144" s="241"/>
      <c r="T144" s="143" t="s">
        <v>5</v>
      </c>
      <c r="U144" s="40" t="s">
        <v>40</v>
      </c>
      <c r="V144" s="144">
        <v>12.988429999999999</v>
      </c>
      <c r="W144" s="144">
        <f>V144*K144</f>
        <v>2.9223967499999999</v>
      </c>
      <c r="X144" s="144">
        <v>2.2880600000000002</v>
      </c>
      <c r="Y144" s="144">
        <f>X144*K144</f>
        <v>0.51481350000000003</v>
      </c>
      <c r="Z144" s="144">
        <v>0</v>
      </c>
      <c r="AA144" s="145">
        <f>Z144*K144</f>
        <v>0</v>
      </c>
      <c r="AE144" s="410">
        <v>289.82799999999997</v>
      </c>
      <c r="AF144" s="410"/>
      <c r="AG144" s="1">
        <v>1.1415999999999999</v>
      </c>
      <c r="AR144" s="18" t="s">
        <v>140</v>
      </c>
      <c r="AT144" s="18" t="s">
        <v>136</v>
      </c>
      <c r="AU144" s="18" t="s">
        <v>141</v>
      </c>
      <c r="AY144" s="18" t="s">
        <v>135</v>
      </c>
      <c r="BE144" s="146">
        <f>IF(U144="základná",N144,0)</f>
        <v>0</v>
      </c>
      <c r="BF144" s="146">
        <f>IF(U144="znížená",N144,0)</f>
        <v>0</v>
      </c>
      <c r="BG144" s="146">
        <f>IF(U144="zákl. prenesená",N144,0)</f>
        <v>0</v>
      </c>
      <c r="BH144" s="146">
        <f>IF(U144="zníž. prenesená",N144,0)</f>
        <v>0</v>
      </c>
      <c r="BI144" s="146">
        <f>IF(U144="nulová",N144,0)</f>
        <v>0</v>
      </c>
      <c r="BJ144" s="18" t="s">
        <v>141</v>
      </c>
      <c r="BK144" s="147">
        <f>ROUND(L144*K144,3)</f>
        <v>0</v>
      </c>
      <c r="BL144" s="18" t="s">
        <v>140</v>
      </c>
      <c r="BM144" s="18" t="s">
        <v>654</v>
      </c>
    </row>
    <row r="145" spans="2:65" s="1" customFormat="1" ht="25.5" customHeight="1">
      <c r="B145" s="240"/>
      <c r="C145" s="249" t="s">
        <v>203</v>
      </c>
      <c r="D145" s="249" t="s">
        <v>136</v>
      </c>
      <c r="E145" s="250" t="s">
        <v>655</v>
      </c>
      <c r="F145" s="422" t="s">
        <v>656</v>
      </c>
      <c r="G145" s="422"/>
      <c r="H145" s="422"/>
      <c r="I145" s="422"/>
      <c r="J145" s="251" t="s">
        <v>295</v>
      </c>
      <c r="K145" s="252">
        <v>0.191</v>
      </c>
      <c r="L145" s="410"/>
      <c r="M145" s="410"/>
      <c r="N145" s="410"/>
      <c r="O145" s="410"/>
      <c r="P145" s="410"/>
      <c r="Q145" s="410"/>
      <c r="R145" s="241"/>
      <c r="T145" s="143" t="s">
        <v>5</v>
      </c>
      <c r="U145" s="40" t="s">
        <v>40</v>
      </c>
      <c r="V145" s="144">
        <v>2.6242399999999999</v>
      </c>
      <c r="W145" s="144">
        <f>V145*K145</f>
        <v>0.50122984000000004</v>
      </c>
      <c r="X145" s="144">
        <v>2.2662800000000001</v>
      </c>
      <c r="Y145" s="144">
        <f>X145*K145</f>
        <v>0.43285948000000002</v>
      </c>
      <c r="Z145" s="144">
        <v>0</v>
      </c>
      <c r="AA145" s="145">
        <f>Z145*K145</f>
        <v>0</v>
      </c>
      <c r="AE145" s="410">
        <v>111.334</v>
      </c>
      <c r="AF145" s="410"/>
      <c r="AG145" s="1">
        <v>1.1415999999999999</v>
      </c>
      <c r="AR145" s="18" t="s">
        <v>140</v>
      </c>
      <c r="AT145" s="18" t="s">
        <v>136</v>
      </c>
      <c r="AU145" s="18" t="s">
        <v>141</v>
      </c>
      <c r="AY145" s="18" t="s">
        <v>135</v>
      </c>
      <c r="BE145" s="146">
        <f>IF(U145="základná",N145,0)</f>
        <v>0</v>
      </c>
      <c r="BF145" s="146">
        <f>IF(U145="znížená",N145,0)</f>
        <v>0</v>
      </c>
      <c r="BG145" s="146">
        <f>IF(U145="zákl. prenesená",N145,0)</f>
        <v>0</v>
      </c>
      <c r="BH145" s="146">
        <f>IF(U145="zníž. prenesená",N145,0)</f>
        <v>0</v>
      </c>
      <c r="BI145" s="146">
        <f>IF(U145="nulová",N145,0)</f>
        <v>0</v>
      </c>
      <c r="BJ145" s="18" t="s">
        <v>141</v>
      </c>
      <c r="BK145" s="147">
        <f>ROUND(L145*K145,3)</f>
        <v>0</v>
      </c>
      <c r="BL145" s="18" t="s">
        <v>140</v>
      </c>
      <c r="BM145" s="18" t="s">
        <v>657</v>
      </c>
    </row>
    <row r="146" spans="2:65" s="1" customFormat="1" ht="38.25" customHeight="1">
      <c r="B146" s="240"/>
      <c r="C146" s="249" t="s">
        <v>207</v>
      </c>
      <c r="D146" s="249" t="s">
        <v>136</v>
      </c>
      <c r="E146" s="250" t="s">
        <v>658</v>
      </c>
      <c r="F146" s="422" t="s">
        <v>659</v>
      </c>
      <c r="G146" s="422"/>
      <c r="H146" s="422"/>
      <c r="I146" s="422"/>
      <c r="J146" s="251" t="s">
        <v>139</v>
      </c>
      <c r="K146" s="252">
        <v>0.55400000000000005</v>
      </c>
      <c r="L146" s="410"/>
      <c r="M146" s="410"/>
      <c r="N146" s="410"/>
      <c r="O146" s="410"/>
      <c r="P146" s="410"/>
      <c r="Q146" s="410"/>
      <c r="R146" s="241"/>
      <c r="T146" s="143" t="s">
        <v>5</v>
      </c>
      <c r="U146" s="40" t="s">
        <v>40</v>
      </c>
      <c r="V146" s="144">
        <v>1.27874</v>
      </c>
      <c r="W146" s="144">
        <f>V146*K146</f>
        <v>0.70842196000000002</v>
      </c>
      <c r="X146" s="144">
        <v>6.6189999999999999E-2</v>
      </c>
      <c r="Y146" s="144">
        <f>X146*K146</f>
        <v>3.6669260000000002E-2</v>
      </c>
      <c r="Z146" s="144">
        <v>0</v>
      </c>
      <c r="AA146" s="145">
        <f>Z146*K146</f>
        <v>0</v>
      </c>
      <c r="AE146" s="410">
        <v>21.558</v>
      </c>
      <c r="AF146" s="410"/>
      <c r="AG146" s="1">
        <v>1.1415999999999999</v>
      </c>
      <c r="AR146" s="18" t="s">
        <v>140</v>
      </c>
      <c r="AT146" s="18" t="s">
        <v>136</v>
      </c>
      <c r="AU146" s="18" t="s">
        <v>141</v>
      </c>
      <c r="AY146" s="18" t="s">
        <v>135</v>
      </c>
      <c r="BE146" s="146">
        <f>IF(U146="základná",N146,0)</f>
        <v>0</v>
      </c>
      <c r="BF146" s="146">
        <f>IF(U146="znížená",N146,0)</f>
        <v>0</v>
      </c>
      <c r="BG146" s="146">
        <f>IF(U146="zákl. prenesená",N146,0)</f>
        <v>0</v>
      </c>
      <c r="BH146" s="146">
        <f>IF(U146="zníž. prenesená",N146,0)</f>
        <v>0</v>
      </c>
      <c r="BI146" s="146">
        <f>IF(U146="nulová",N146,0)</f>
        <v>0</v>
      </c>
      <c r="BJ146" s="18" t="s">
        <v>141</v>
      </c>
      <c r="BK146" s="147">
        <f>ROUND(L146*K146,3)</f>
        <v>0</v>
      </c>
      <c r="BL146" s="18" t="s">
        <v>140</v>
      </c>
      <c r="BM146" s="18" t="s">
        <v>660</v>
      </c>
    </row>
    <row r="147" spans="2:65" s="1" customFormat="1" ht="38.25" customHeight="1">
      <c r="B147" s="240"/>
      <c r="C147" s="249" t="s">
        <v>212</v>
      </c>
      <c r="D147" s="249" t="s">
        <v>136</v>
      </c>
      <c r="E147" s="250" t="s">
        <v>661</v>
      </c>
      <c r="F147" s="422" t="s">
        <v>662</v>
      </c>
      <c r="G147" s="422"/>
      <c r="H147" s="422"/>
      <c r="I147" s="422"/>
      <c r="J147" s="251" t="s">
        <v>139</v>
      </c>
      <c r="K147" s="252">
        <v>0.55400000000000005</v>
      </c>
      <c r="L147" s="410"/>
      <c r="M147" s="410"/>
      <c r="N147" s="410"/>
      <c r="O147" s="410"/>
      <c r="P147" s="410"/>
      <c r="Q147" s="410"/>
      <c r="R147" s="241"/>
      <c r="T147" s="143" t="s">
        <v>5</v>
      </c>
      <c r="U147" s="40" t="s">
        <v>40</v>
      </c>
      <c r="V147" s="144">
        <v>0.33600000000000002</v>
      </c>
      <c r="W147" s="144">
        <f>V147*K147</f>
        <v>0.18614400000000003</v>
      </c>
      <c r="X147" s="144">
        <v>0</v>
      </c>
      <c r="Y147" s="144">
        <f>X147*K147</f>
        <v>0</v>
      </c>
      <c r="Z147" s="144">
        <v>0</v>
      </c>
      <c r="AA147" s="145">
        <f>Z147*K147</f>
        <v>0</v>
      </c>
      <c r="AE147" s="410">
        <v>4.2939999999999996</v>
      </c>
      <c r="AF147" s="410"/>
      <c r="AG147" s="1">
        <v>1.1415999999999999</v>
      </c>
      <c r="AR147" s="18" t="s">
        <v>140</v>
      </c>
      <c r="AT147" s="18" t="s">
        <v>136</v>
      </c>
      <c r="AU147" s="18" t="s">
        <v>141</v>
      </c>
      <c r="AY147" s="18" t="s">
        <v>135</v>
      </c>
      <c r="BE147" s="146">
        <f>IF(U147="základná",N147,0)</f>
        <v>0</v>
      </c>
      <c r="BF147" s="146">
        <f>IF(U147="znížená",N147,0)</f>
        <v>0</v>
      </c>
      <c r="BG147" s="146">
        <f>IF(U147="zákl. prenesená",N147,0)</f>
        <v>0</v>
      </c>
      <c r="BH147" s="146">
        <f>IF(U147="zníž. prenesená",N147,0)</f>
        <v>0</v>
      </c>
      <c r="BI147" s="146">
        <f>IF(U147="nulová",N147,0)</f>
        <v>0</v>
      </c>
      <c r="BJ147" s="18" t="s">
        <v>141</v>
      </c>
      <c r="BK147" s="147">
        <f>ROUND(L147*K147,3)</f>
        <v>0</v>
      </c>
      <c r="BL147" s="18" t="s">
        <v>140</v>
      </c>
      <c r="BM147" s="18" t="s">
        <v>663</v>
      </c>
    </row>
    <row r="148" spans="2:65" s="9" customFormat="1" ht="29.85" customHeight="1">
      <c r="B148" s="222"/>
      <c r="C148" s="127"/>
      <c r="D148" s="136" t="s">
        <v>606</v>
      </c>
      <c r="E148" s="136"/>
      <c r="F148" s="136"/>
      <c r="G148" s="136"/>
      <c r="H148" s="136"/>
      <c r="I148" s="136"/>
      <c r="J148" s="136"/>
      <c r="K148" s="136"/>
      <c r="L148" s="136"/>
      <c r="M148" s="136"/>
      <c r="N148" s="424"/>
      <c r="O148" s="425"/>
      <c r="P148" s="425"/>
      <c r="Q148" s="425"/>
      <c r="R148" s="223"/>
      <c r="T148" s="130"/>
      <c r="U148" s="127"/>
      <c r="V148" s="127"/>
      <c r="W148" s="131">
        <f>SUM(W149:W151)</f>
        <v>173.76537500000001</v>
      </c>
      <c r="X148" s="127"/>
      <c r="Y148" s="131">
        <f>SUM(Y149:Y151)</f>
        <v>131.9921224</v>
      </c>
      <c r="Z148" s="127"/>
      <c r="AA148" s="132">
        <f>SUM(AA149:AA151)</f>
        <v>0</v>
      </c>
      <c r="AE148" s="136"/>
      <c r="AF148" s="136"/>
      <c r="AG148" s="1">
        <v>1.1415999999999999</v>
      </c>
      <c r="AR148" s="133" t="s">
        <v>80</v>
      </c>
      <c r="AT148" s="134" t="s">
        <v>72</v>
      </c>
      <c r="AU148" s="134" t="s">
        <v>80</v>
      </c>
      <c r="AY148" s="133" t="s">
        <v>135</v>
      </c>
      <c r="BK148" s="135">
        <f>SUM(BK149:BK151)</f>
        <v>0</v>
      </c>
    </row>
    <row r="149" spans="2:65" s="1" customFormat="1" ht="38.25" customHeight="1">
      <c r="B149" s="240"/>
      <c r="C149" s="249" t="s">
        <v>10</v>
      </c>
      <c r="D149" s="249" t="s">
        <v>136</v>
      </c>
      <c r="E149" s="250" t="s">
        <v>664</v>
      </c>
      <c r="F149" s="422" t="s">
        <v>665</v>
      </c>
      <c r="G149" s="422"/>
      <c r="H149" s="422"/>
      <c r="I149" s="422"/>
      <c r="J149" s="251" t="s">
        <v>139</v>
      </c>
      <c r="K149" s="252">
        <v>203.40899999999999</v>
      </c>
      <c r="L149" s="410"/>
      <c r="M149" s="410"/>
      <c r="N149" s="410"/>
      <c r="O149" s="410"/>
      <c r="P149" s="410"/>
      <c r="Q149" s="410"/>
      <c r="R149" s="241"/>
      <c r="T149" s="143" t="s">
        <v>5</v>
      </c>
      <c r="U149" s="40" t="s">
        <v>40</v>
      </c>
      <c r="V149" s="144">
        <v>1.4999999999999999E-2</v>
      </c>
      <c r="W149" s="144">
        <f>V149*K149</f>
        <v>3.0511349999999999</v>
      </c>
      <c r="X149" s="144">
        <v>0.33360000000000001</v>
      </c>
      <c r="Y149" s="144">
        <f>X149*K149</f>
        <v>67.857242400000004</v>
      </c>
      <c r="Z149" s="144">
        <v>0</v>
      </c>
      <c r="AA149" s="145">
        <f>Z149*K149</f>
        <v>0</v>
      </c>
      <c r="AE149" s="410">
        <v>3.952</v>
      </c>
      <c r="AF149" s="410"/>
      <c r="AG149" s="1">
        <v>1.1415999999999999</v>
      </c>
      <c r="AR149" s="18" t="s">
        <v>140</v>
      </c>
      <c r="AT149" s="18" t="s">
        <v>136</v>
      </c>
      <c r="AU149" s="18" t="s">
        <v>141</v>
      </c>
      <c r="AY149" s="18" t="s">
        <v>135</v>
      </c>
      <c r="BE149" s="146">
        <f>IF(U149="základná",N149,0)</f>
        <v>0</v>
      </c>
      <c r="BF149" s="146">
        <f>IF(U149="znížená",N149,0)</f>
        <v>0</v>
      </c>
      <c r="BG149" s="146">
        <f>IF(U149="zákl. prenesená",N149,0)</f>
        <v>0</v>
      </c>
      <c r="BH149" s="146">
        <f>IF(U149="zníž. prenesená",N149,0)</f>
        <v>0</v>
      </c>
      <c r="BI149" s="146">
        <f>IF(U149="nulová",N149,0)</f>
        <v>0</v>
      </c>
      <c r="BJ149" s="18" t="s">
        <v>141</v>
      </c>
      <c r="BK149" s="147">
        <f>ROUND(L149*K149,3)</f>
        <v>0</v>
      </c>
      <c r="BL149" s="18" t="s">
        <v>140</v>
      </c>
      <c r="BM149" s="18" t="s">
        <v>666</v>
      </c>
    </row>
    <row r="150" spans="2:65" s="1" customFormat="1" ht="25.5" customHeight="1">
      <c r="B150" s="240"/>
      <c r="C150" s="249" t="s">
        <v>219</v>
      </c>
      <c r="D150" s="249" t="s">
        <v>136</v>
      </c>
      <c r="E150" s="250" t="s">
        <v>667</v>
      </c>
      <c r="F150" s="422" t="s">
        <v>668</v>
      </c>
      <c r="G150" s="422"/>
      <c r="H150" s="422"/>
      <c r="I150" s="422"/>
      <c r="J150" s="251" t="s">
        <v>139</v>
      </c>
      <c r="K150" s="252">
        <v>152</v>
      </c>
      <c r="L150" s="410"/>
      <c r="M150" s="410"/>
      <c r="N150" s="410"/>
      <c r="O150" s="410"/>
      <c r="P150" s="410"/>
      <c r="Q150" s="410"/>
      <c r="R150" s="241"/>
      <c r="T150" s="143" t="s">
        <v>5</v>
      </c>
      <c r="U150" s="40" t="s">
        <v>40</v>
      </c>
      <c r="V150" s="144">
        <v>2.4119999999999999E-2</v>
      </c>
      <c r="W150" s="144">
        <f>V150*K150</f>
        <v>3.6662399999999997</v>
      </c>
      <c r="X150" s="144">
        <v>0.30993999999999999</v>
      </c>
      <c r="Y150" s="144">
        <f>X150*K150</f>
        <v>47.110880000000002</v>
      </c>
      <c r="Z150" s="144">
        <v>0</v>
      </c>
      <c r="AA150" s="145">
        <f>Z150*K150</f>
        <v>0</v>
      </c>
      <c r="AE150" s="410">
        <v>3.919</v>
      </c>
      <c r="AF150" s="410"/>
      <c r="AG150" s="1">
        <v>1.1415999999999999</v>
      </c>
      <c r="AR150" s="18" t="s">
        <v>140</v>
      </c>
      <c r="AT150" s="18" t="s">
        <v>136</v>
      </c>
      <c r="AU150" s="18" t="s">
        <v>141</v>
      </c>
      <c r="AY150" s="18" t="s">
        <v>135</v>
      </c>
      <c r="BE150" s="146">
        <f>IF(U150="základná",N150,0)</f>
        <v>0</v>
      </c>
      <c r="BF150" s="146">
        <f>IF(U150="znížená",N150,0)</f>
        <v>0</v>
      </c>
      <c r="BG150" s="146">
        <f>IF(U150="zákl. prenesená",N150,0)</f>
        <v>0</v>
      </c>
      <c r="BH150" s="146">
        <f>IF(U150="zníž. prenesená",N150,0)</f>
        <v>0</v>
      </c>
      <c r="BI150" s="146">
        <f>IF(U150="nulová",N150,0)</f>
        <v>0</v>
      </c>
      <c r="BJ150" s="18" t="s">
        <v>141</v>
      </c>
      <c r="BK150" s="147">
        <f>ROUND(L150*K150,3)</f>
        <v>0</v>
      </c>
      <c r="BL150" s="18" t="s">
        <v>140</v>
      </c>
      <c r="BM150" s="18" t="s">
        <v>669</v>
      </c>
    </row>
    <row r="151" spans="2:65" s="1" customFormat="1" ht="38.25" customHeight="1">
      <c r="B151" s="240"/>
      <c r="C151" s="249" t="s">
        <v>223</v>
      </c>
      <c r="D151" s="249" t="s">
        <v>136</v>
      </c>
      <c r="E151" s="250" t="s">
        <v>670</v>
      </c>
      <c r="F151" s="422" t="s">
        <v>671</v>
      </c>
      <c r="G151" s="422"/>
      <c r="H151" s="422"/>
      <c r="I151" s="422"/>
      <c r="J151" s="251" t="s">
        <v>139</v>
      </c>
      <c r="K151" s="252">
        <v>152</v>
      </c>
      <c r="L151" s="410"/>
      <c r="M151" s="410"/>
      <c r="N151" s="410"/>
      <c r="O151" s="410"/>
      <c r="P151" s="410"/>
      <c r="Q151" s="410"/>
      <c r="R151" s="241"/>
      <c r="T151" s="143" t="s">
        <v>5</v>
      </c>
      <c r="U151" s="40" t="s">
        <v>40</v>
      </c>
      <c r="V151" s="144">
        <v>1.099</v>
      </c>
      <c r="W151" s="144">
        <f>V151*K151</f>
        <v>167.048</v>
      </c>
      <c r="X151" s="144">
        <v>0.112</v>
      </c>
      <c r="Y151" s="144">
        <f>X151*K151</f>
        <v>17.024000000000001</v>
      </c>
      <c r="Z151" s="144">
        <v>0</v>
      </c>
      <c r="AA151" s="145">
        <f>Z151*K151</f>
        <v>0</v>
      </c>
      <c r="AE151" s="410">
        <v>15.144</v>
      </c>
      <c r="AF151" s="410"/>
      <c r="AG151" s="1">
        <v>1.1415999999999999</v>
      </c>
      <c r="AR151" s="18" t="s">
        <v>140</v>
      </c>
      <c r="AT151" s="18" t="s">
        <v>136</v>
      </c>
      <c r="AU151" s="18" t="s">
        <v>141</v>
      </c>
      <c r="AY151" s="18" t="s">
        <v>135</v>
      </c>
      <c r="BE151" s="146">
        <f>IF(U151="základná",N151,0)</f>
        <v>0</v>
      </c>
      <c r="BF151" s="146">
        <f>IF(U151="znížená",N151,0)</f>
        <v>0</v>
      </c>
      <c r="BG151" s="146">
        <f>IF(U151="zákl. prenesená",N151,0)</f>
        <v>0</v>
      </c>
      <c r="BH151" s="146">
        <f>IF(U151="zníž. prenesená",N151,0)</f>
        <v>0</v>
      </c>
      <c r="BI151" s="146">
        <f>IF(U151="nulová",N151,0)</f>
        <v>0</v>
      </c>
      <c r="BJ151" s="18" t="s">
        <v>141</v>
      </c>
      <c r="BK151" s="147">
        <f>ROUND(L151*K151,3)</f>
        <v>0</v>
      </c>
      <c r="BL151" s="18" t="s">
        <v>140</v>
      </c>
      <c r="BM151" s="18" t="s">
        <v>672</v>
      </c>
    </row>
    <row r="152" spans="2:65" s="9" customFormat="1" ht="29.85" customHeight="1">
      <c r="B152" s="222"/>
      <c r="C152" s="127"/>
      <c r="D152" s="136" t="s">
        <v>108</v>
      </c>
      <c r="E152" s="136"/>
      <c r="F152" s="136"/>
      <c r="G152" s="136"/>
      <c r="H152" s="136"/>
      <c r="I152" s="136"/>
      <c r="J152" s="136"/>
      <c r="K152" s="136"/>
      <c r="L152" s="136"/>
      <c r="M152" s="136"/>
      <c r="N152" s="424"/>
      <c r="O152" s="425"/>
      <c r="P152" s="425"/>
      <c r="Q152" s="425"/>
      <c r="R152" s="223"/>
      <c r="T152" s="130"/>
      <c r="U152" s="127"/>
      <c r="V152" s="127"/>
      <c r="W152" s="131">
        <f>SUM(W153:W155)</f>
        <v>103.5647048</v>
      </c>
      <c r="X152" s="127"/>
      <c r="Y152" s="131">
        <f>SUM(Y153:Y155)</f>
        <v>14.21659955</v>
      </c>
      <c r="Z152" s="127"/>
      <c r="AA152" s="132">
        <f>SUM(AA153:AA155)</f>
        <v>0</v>
      </c>
      <c r="AE152" s="136"/>
      <c r="AF152" s="136"/>
      <c r="AG152" s="1">
        <v>1.1415999999999999</v>
      </c>
      <c r="AR152" s="133" t="s">
        <v>80</v>
      </c>
      <c r="AT152" s="134" t="s">
        <v>72</v>
      </c>
      <c r="AU152" s="134" t="s">
        <v>80</v>
      </c>
      <c r="AY152" s="133" t="s">
        <v>135</v>
      </c>
      <c r="BK152" s="135">
        <f>SUM(BK153:BK155)</f>
        <v>0</v>
      </c>
    </row>
    <row r="153" spans="2:65" s="1" customFormat="1" ht="38.25" customHeight="1">
      <c r="B153" s="240"/>
      <c r="C153" s="249" t="s">
        <v>227</v>
      </c>
      <c r="D153" s="249" t="s">
        <v>136</v>
      </c>
      <c r="E153" s="250" t="s">
        <v>673</v>
      </c>
      <c r="F153" s="422" t="s">
        <v>674</v>
      </c>
      <c r="G153" s="422"/>
      <c r="H153" s="422"/>
      <c r="I153" s="422"/>
      <c r="J153" s="251" t="s">
        <v>196</v>
      </c>
      <c r="K153" s="252">
        <v>1</v>
      </c>
      <c r="L153" s="410"/>
      <c r="M153" s="410"/>
      <c r="N153" s="410"/>
      <c r="O153" s="410"/>
      <c r="P153" s="410"/>
      <c r="Q153" s="410"/>
      <c r="R153" s="241"/>
      <c r="T153" s="143" t="s">
        <v>5</v>
      </c>
      <c r="U153" s="40" t="s">
        <v>40</v>
      </c>
      <c r="V153" s="144">
        <v>0.59550000000000003</v>
      </c>
      <c r="W153" s="144">
        <f>V153*K153</f>
        <v>0.59550000000000003</v>
      </c>
      <c r="X153" s="144">
        <v>4.3900000000000002E-2</v>
      </c>
      <c r="Y153" s="144">
        <f>X153*K153</f>
        <v>4.3900000000000002E-2</v>
      </c>
      <c r="Z153" s="144">
        <v>0</v>
      </c>
      <c r="AA153" s="145">
        <f>Z153*K153</f>
        <v>0</v>
      </c>
      <c r="AE153" s="410">
        <v>10.396000000000001</v>
      </c>
      <c r="AF153" s="410"/>
      <c r="AG153" s="1">
        <v>1.1415999999999999</v>
      </c>
      <c r="AR153" s="18" t="s">
        <v>140</v>
      </c>
      <c r="AT153" s="18" t="s">
        <v>136</v>
      </c>
      <c r="AU153" s="18" t="s">
        <v>141</v>
      </c>
      <c r="AY153" s="18" t="s">
        <v>135</v>
      </c>
      <c r="BE153" s="146">
        <f>IF(U153="základná",N153,0)</f>
        <v>0</v>
      </c>
      <c r="BF153" s="146">
        <f>IF(U153="znížená",N153,0)</f>
        <v>0</v>
      </c>
      <c r="BG153" s="146">
        <f>IF(U153="zákl. prenesená",N153,0)</f>
        <v>0</v>
      </c>
      <c r="BH153" s="146">
        <f>IF(U153="zníž. prenesená",N153,0)</f>
        <v>0</v>
      </c>
      <c r="BI153" s="146">
        <f>IF(U153="nulová",N153,0)</f>
        <v>0</v>
      </c>
      <c r="BJ153" s="18" t="s">
        <v>141</v>
      </c>
      <c r="BK153" s="147">
        <f>ROUND(L153*K153,3)</f>
        <v>0</v>
      </c>
      <c r="BL153" s="18" t="s">
        <v>140</v>
      </c>
      <c r="BM153" s="18" t="s">
        <v>675</v>
      </c>
    </row>
    <row r="154" spans="2:65" s="1" customFormat="1" ht="25.5" customHeight="1">
      <c r="B154" s="240"/>
      <c r="C154" s="249" t="s">
        <v>231</v>
      </c>
      <c r="D154" s="249" t="s">
        <v>136</v>
      </c>
      <c r="E154" s="250" t="s">
        <v>467</v>
      </c>
      <c r="F154" s="422" t="s">
        <v>468</v>
      </c>
      <c r="G154" s="422"/>
      <c r="H154" s="422"/>
      <c r="I154" s="422"/>
      <c r="J154" s="251" t="s">
        <v>139</v>
      </c>
      <c r="K154" s="252">
        <v>1.36</v>
      </c>
      <c r="L154" s="410"/>
      <c r="M154" s="410"/>
      <c r="N154" s="410"/>
      <c r="O154" s="410"/>
      <c r="P154" s="410"/>
      <c r="Q154" s="410"/>
      <c r="R154" s="241"/>
      <c r="T154" s="143" t="s">
        <v>5</v>
      </c>
      <c r="U154" s="40" t="s">
        <v>40</v>
      </c>
      <c r="V154" s="144">
        <v>0.11118</v>
      </c>
      <c r="W154" s="144">
        <f>V154*K154</f>
        <v>0.1512048</v>
      </c>
      <c r="X154" s="144">
        <v>5.11E-3</v>
      </c>
      <c r="Y154" s="144">
        <f>X154*K154</f>
        <v>6.9496000000000002E-3</v>
      </c>
      <c r="Z154" s="144">
        <v>0</v>
      </c>
      <c r="AA154" s="145">
        <f>Z154*K154</f>
        <v>0</v>
      </c>
      <c r="AE154" s="410">
        <v>4.8810000000000002</v>
      </c>
      <c r="AF154" s="410"/>
      <c r="AG154" s="1">
        <v>1.1415999999999999</v>
      </c>
      <c r="AR154" s="18" t="s">
        <v>140</v>
      </c>
      <c r="AT154" s="18" t="s">
        <v>136</v>
      </c>
      <c r="AU154" s="18" t="s">
        <v>141</v>
      </c>
      <c r="AY154" s="18" t="s">
        <v>135</v>
      </c>
      <c r="BE154" s="146">
        <f>IF(U154="základná",N154,0)</f>
        <v>0</v>
      </c>
      <c r="BF154" s="146">
        <f>IF(U154="znížená",N154,0)</f>
        <v>0</v>
      </c>
      <c r="BG154" s="146">
        <f>IF(U154="zákl. prenesená",N154,0)</f>
        <v>0</v>
      </c>
      <c r="BH154" s="146">
        <f>IF(U154="zníž. prenesená",N154,0)</f>
        <v>0</v>
      </c>
      <c r="BI154" s="146">
        <f>IF(U154="nulová",N154,0)</f>
        <v>0</v>
      </c>
      <c r="BJ154" s="18" t="s">
        <v>141</v>
      </c>
      <c r="BK154" s="147">
        <f>ROUND(L154*K154,3)</f>
        <v>0</v>
      </c>
      <c r="BL154" s="18" t="s">
        <v>140</v>
      </c>
      <c r="BM154" s="18" t="s">
        <v>676</v>
      </c>
    </row>
    <row r="155" spans="2:65" s="1" customFormat="1" ht="25.5" customHeight="1">
      <c r="B155" s="240"/>
      <c r="C155" s="249" t="s">
        <v>235</v>
      </c>
      <c r="D155" s="249" t="s">
        <v>136</v>
      </c>
      <c r="E155" s="250" t="s">
        <v>677</v>
      </c>
      <c r="F155" s="422" t="s">
        <v>678</v>
      </c>
      <c r="G155" s="422"/>
      <c r="H155" s="422"/>
      <c r="I155" s="422"/>
      <c r="J155" s="251" t="s">
        <v>139</v>
      </c>
      <c r="K155" s="252">
        <v>51.408999999999999</v>
      </c>
      <c r="L155" s="410"/>
      <c r="M155" s="410"/>
      <c r="N155" s="410"/>
      <c r="O155" s="410"/>
      <c r="P155" s="410"/>
      <c r="Q155" s="410"/>
      <c r="R155" s="241"/>
      <c r="T155" s="143" t="s">
        <v>5</v>
      </c>
      <c r="U155" s="40" t="s">
        <v>40</v>
      </c>
      <c r="V155" s="144">
        <v>2</v>
      </c>
      <c r="W155" s="144">
        <f>V155*K155</f>
        <v>102.818</v>
      </c>
      <c r="X155" s="144">
        <v>0.27555000000000002</v>
      </c>
      <c r="Y155" s="144">
        <f>X155*K155</f>
        <v>14.16574995</v>
      </c>
      <c r="Z155" s="144">
        <v>0</v>
      </c>
      <c r="AA155" s="145">
        <f>Z155*K155</f>
        <v>0</v>
      </c>
      <c r="AE155" s="410">
        <v>10.15</v>
      </c>
      <c r="AF155" s="410"/>
      <c r="AG155" s="1">
        <v>1.1415999999999999</v>
      </c>
      <c r="AR155" s="18" t="s">
        <v>140</v>
      </c>
      <c r="AT155" s="18" t="s">
        <v>136</v>
      </c>
      <c r="AU155" s="18" t="s">
        <v>141</v>
      </c>
      <c r="AY155" s="18" t="s">
        <v>135</v>
      </c>
      <c r="BE155" s="146">
        <f>IF(U155="základná",N155,0)</f>
        <v>0</v>
      </c>
      <c r="BF155" s="146">
        <f>IF(U155="znížená",N155,0)</f>
        <v>0</v>
      </c>
      <c r="BG155" s="146">
        <f>IF(U155="zákl. prenesená",N155,0)</f>
        <v>0</v>
      </c>
      <c r="BH155" s="146">
        <f>IF(U155="zníž. prenesená",N155,0)</f>
        <v>0</v>
      </c>
      <c r="BI155" s="146">
        <f>IF(U155="nulová",N155,0)</f>
        <v>0</v>
      </c>
      <c r="BJ155" s="18" t="s">
        <v>141</v>
      </c>
      <c r="BK155" s="147">
        <f>ROUND(L155*K155,3)</f>
        <v>0</v>
      </c>
      <c r="BL155" s="18" t="s">
        <v>140</v>
      </c>
      <c r="BM155" s="18" t="s">
        <v>679</v>
      </c>
    </row>
    <row r="156" spans="2:65" s="9" customFormat="1" ht="29.85" customHeight="1">
      <c r="B156" s="222"/>
      <c r="C156" s="127"/>
      <c r="D156" s="136" t="s">
        <v>109</v>
      </c>
      <c r="E156" s="136"/>
      <c r="F156" s="136"/>
      <c r="G156" s="136"/>
      <c r="H156" s="136"/>
      <c r="I156" s="136"/>
      <c r="J156" s="136"/>
      <c r="K156" s="136"/>
      <c r="L156" s="136"/>
      <c r="M156" s="136"/>
      <c r="N156" s="424"/>
      <c r="O156" s="425"/>
      <c r="P156" s="425"/>
      <c r="Q156" s="425"/>
      <c r="R156" s="223"/>
      <c r="T156" s="130"/>
      <c r="U156" s="127"/>
      <c r="V156" s="127"/>
      <c r="W156" s="131">
        <f>SUM(W160:W182)</f>
        <v>474.88084040000007</v>
      </c>
      <c r="X156" s="127"/>
      <c r="Y156" s="131">
        <f>SUM(Y160:Y182)</f>
        <v>42.301098770000003</v>
      </c>
      <c r="Z156" s="127"/>
      <c r="AA156" s="132">
        <f>SUM(AA160:AA182)</f>
        <v>2.1980399999999998</v>
      </c>
      <c r="AE156" s="136"/>
      <c r="AF156" s="136"/>
      <c r="AG156" s="1">
        <v>1.1415999999999999</v>
      </c>
      <c r="AR156" s="133" t="s">
        <v>80</v>
      </c>
      <c r="AT156" s="134" t="s">
        <v>72</v>
      </c>
      <c r="AU156" s="134" t="s">
        <v>80</v>
      </c>
      <c r="AY156" s="133" t="s">
        <v>135</v>
      </c>
      <c r="BK156" s="135">
        <f>SUM(BK160:BK182)</f>
        <v>0</v>
      </c>
    </row>
    <row r="157" spans="2:65" s="313" customFormat="1" ht="18" customHeight="1">
      <c r="B157" s="306"/>
      <c r="C157" s="321" t="s">
        <v>1433</v>
      </c>
      <c r="D157" s="308" t="s">
        <v>1434</v>
      </c>
      <c r="E157" s="309" t="s">
        <v>1435</v>
      </c>
      <c r="F157" s="310" t="s">
        <v>1436</v>
      </c>
      <c r="G157" s="310"/>
      <c r="H157" s="310"/>
      <c r="I157" s="310"/>
      <c r="J157" s="310" t="s">
        <v>139</v>
      </c>
      <c r="K157" s="311">
        <v>558</v>
      </c>
      <c r="L157" s="399"/>
      <c r="M157" s="399"/>
      <c r="N157" s="401"/>
      <c r="O157" s="401"/>
      <c r="P157" s="401"/>
      <c r="Q157" s="401"/>
      <c r="R157" s="312"/>
      <c r="T157" s="314" t="s">
        <v>5</v>
      </c>
      <c r="U157" s="315" t="s">
        <v>40</v>
      </c>
      <c r="V157" s="316">
        <v>0.80010000000000003</v>
      </c>
      <c r="W157" s="316" t="e">
        <f>V157*#REF!</f>
        <v>#REF!</v>
      </c>
      <c r="X157" s="316">
        <v>5.5320000000000001E-2</v>
      </c>
      <c r="Y157" s="316" t="e">
        <f>X157*#REF!</f>
        <v>#REF!</v>
      </c>
      <c r="Z157" s="316">
        <v>0</v>
      </c>
      <c r="AA157" s="317" t="e">
        <f>Z157*#REF!</f>
        <v>#REF!</v>
      </c>
      <c r="AR157" s="318" t="s">
        <v>140</v>
      </c>
      <c r="AT157" s="318" t="s">
        <v>136</v>
      </c>
      <c r="AU157" s="318" t="s">
        <v>141</v>
      </c>
      <c r="AY157" s="318" t="s">
        <v>135</v>
      </c>
      <c r="BE157" s="319">
        <f>IF(U157="základná",N157,0)</f>
        <v>0</v>
      </c>
      <c r="BF157" s="319">
        <f>IF(U157="znížená",N157,0)</f>
        <v>0</v>
      </c>
      <c r="BG157" s="319">
        <f>IF(U157="zákl. prenesená",N157,0)</f>
        <v>0</v>
      </c>
      <c r="BH157" s="319">
        <f>IF(U157="zníž. prenesená",N157,0)</f>
        <v>0</v>
      </c>
      <c r="BI157" s="319">
        <f>IF(U157="nulová",N157,0)</f>
        <v>0</v>
      </c>
      <c r="BJ157" s="318" t="s">
        <v>141</v>
      </c>
      <c r="BK157" s="320" t="e">
        <f>ROUND(L157*#REF!,3)</f>
        <v>#REF!</v>
      </c>
      <c r="BL157" s="318" t="s">
        <v>140</v>
      </c>
      <c r="BM157" s="318" t="s">
        <v>466</v>
      </c>
    </row>
    <row r="158" spans="2:65" s="313" customFormat="1" ht="18" customHeight="1">
      <c r="B158" s="306"/>
      <c r="C158" s="321" t="s">
        <v>1437</v>
      </c>
      <c r="D158" s="308" t="s">
        <v>1438</v>
      </c>
      <c r="E158" s="309" t="s">
        <v>1435</v>
      </c>
      <c r="F158" s="310" t="s">
        <v>1439</v>
      </c>
      <c r="G158" s="310"/>
      <c r="H158" s="310"/>
      <c r="I158" s="310"/>
      <c r="J158" s="310" t="s">
        <v>139</v>
      </c>
      <c r="K158" s="311">
        <v>241</v>
      </c>
      <c r="L158" s="399"/>
      <c r="M158" s="399"/>
      <c r="N158" s="401"/>
      <c r="O158" s="401"/>
      <c r="P158" s="401"/>
      <c r="Q158" s="401"/>
      <c r="R158" s="312"/>
      <c r="T158" s="314" t="s">
        <v>5</v>
      </c>
      <c r="U158" s="315" t="s">
        <v>40</v>
      </c>
      <c r="V158" s="316">
        <v>0.80010000000000003</v>
      </c>
      <c r="W158" s="316" t="e">
        <f>V158*#REF!</f>
        <v>#REF!</v>
      </c>
      <c r="X158" s="316">
        <v>5.5320000000000001E-2</v>
      </c>
      <c r="Y158" s="316" t="e">
        <f>X158*#REF!</f>
        <v>#REF!</v>
      </c>
      <c r="Z158" s="316">
        <v>0</v>
      </c>
      <c r="AA158" s="317" t="e">
        <f>Z158*#REF!</f>
        <v>#REF!</v>
      </c>
      <c r="AR158" s="318" t="s">
        <v>140</v>
      </c>
      <c r="AT158" s="318" t="s">
        <v>136</v>
      </c>
      <c r="AU158" s="318" t="s">
        <v>141</v>
      </c>
      <c r="AY158" s="318" t="s">
        <v>135</v>
      </c>
      <c r="BE158" s="319">
        <f>IF(U158="základná",N158,0)</f>
        <v>0</v>
      </c>
      <c r="BF158" s="319">
        <f>IF(U158="znížená",N158,0)</f>
        <v>0</v>
      </c>
      <c r="BG158" s="319">
        <f>IF(U158="zákl. prenesená",N158,0)</f>
        <v>0</v>
      </c>
      <c r="BH158" s="319">
        <f>IF(U158="zníž. prenesená",N158,0)</f>
        <v>0</v>
      </c>
      <c r="BI158" s="319">
        <f>IF(U158="nulová",N158,0)</f>
        <v>0</v>
      </c>
      <c r="BJ158" s="318" t="s">
        <v>141</v>
      </c>
      <c r="BK158" s="320" t="e">
        <f>ROUND(L158*#REF!,3)</f>
        <v>#REF!</v>
      </c>
      <c r="BL158" s="318" t="s">
        <v>140</v>
      </c>
      <c r="BM158" s="318" t="s">
        <v>466</v>
      </c>
    </row>
    <row r="159" spans="2:65" s="313" customFormat="1" ht="31.5" customHeight="1">
      <c r="B159" s="306"/>
      <c r="C159" s="308" t="s">
        <v>1440</v>
      </c>
      <c r="D159" s="308" t="s">
        <v>136</v>
      </c>
      <c r="E159" s="322" t="s">
        <v>1441</v>
      </c>
      <c r="F159" s="408" t="s">
        <v>1442</v>
      </c>
      <c r="G159" s="408"/>
      <c r="H159" s="408"/>
      <c r="I159" s="408"/>
      <c r="J159" s="323" t="s">
        <v>139</v>
      </c>
      <c r="K159" s="311">
        <v>813</v>
      </c>
      <c r="L159" s="401"/>
      <c r="M159" s="401"/>
      <c r="N159" s="401"/>
      <c r="O159" s="401"/>
      <c r="P159" s="401"/>
      <c r="Q159" s="401"/>
      <c r="R159" s="312"/>
      <c r="T159" s="314" t="s">
        <v>5</v>
      </c>
      <c r="U159" s="315" t="s">
        <v>40</v>
      </c>
      <c r="V159" s="316">
        <v>0.13200000000000001</v>
      </c>
      <c r="W159" s="316">
        <f t="shared" ref="W159" si="18">V159*K159</f>
        <v>107.316</v>
      </c>
      <c r="X159" s="316">
        <v>9.8729999999999998E-2</v>
      </c>
      <c r="Y159" s="316">
        <f t="shared" ref="Y159" si="19">X159*K159</f>
        <v>80.267489999999995</v>
      </c>
      <c r="Z159" s="316">
        <v>0</v>
      </c>
      <c r="AA159" s="317">
        <f t="shared" ref="AA159" si="20">Z159*K159</f>
        <v>0</v>
      </c>
      <c r="AR159" s="318" t="s">
        <v>140</v>
      </c>
      <c r="AT159" s="318" t="s">
        <v>136</v>
      </c>
      <c r="AU159" s="318" t="s">
        <v>141</v>
      </c>
      <c r="AY159" s="318" t="s">
        <v>135</v>
      </c>
      <c r="BE159" s="319">
        <f t="shared" ref="BE159" si="21">IF(U159="základná",N159,0)</f>
        <v>0</v>
      </c>
      <c r="BF159" s="319">
        <f t="shared" ref="BF159" si="22">IF(U159="znížená",N159,0)</f>
        <v>0</v>
      </c>
      <c r="BG159" s="319">
        <f t="shared" ref="BG159" si="23">IF(U159="zákl. prenesená",N159,0)</f>
        <v>0</v>
      </c>
      <c r="BH159" s="319">
        <f t="shared" ref="BH159" si="24">IF(U159="zníž. prenesená",N159,0)</f>
        <v>0</v>
      </c>
      <c r="BI159" s="319">
        <f t="shared" ref="BI159" si="25">IF(U159="nulová",N159,0)</f>
        <v>0</v>
      </c>
      <c r="BJ159" s="318" t="s">
        <v>141</v>
      </c>
      <c r="BK159" s="320">
        <f t="shared" ref="BK159" si="26">ROUND(L159*K159,3)</f>
        <v>0</v>
      </c>
      <c r="BL159" s="318" t="s">
        <v>140</v>
      </c>
      <c r="BM159" s="318" t="s">
        <v>682</v>
      </c>
    </row>
    <row r="160" spans="2:65" s="1" customFormat="1" ht="38.25" customHeight="1">
      <c r="B160" s="240"/>
      <c r="C160" s="249" t="s">
        <v>239</v>
      </c>
      <c r="D160" s="249" t="s">
        <v>136</v>
      </c>
      <c r="E160" s="250" t="s">
        <v>680</v>
      </c>
      <c r="F160" s="422" t="s">
        <v>681</v>
      </c>
      <c r="G160" s="422"/>
      <c r="H160" s="422"/>
      <c r="I160" s="422"/>
      <c r="J160" s="251" t="s">
        <v>304</v>
      </c>
      <c r="K160" s="252">
        <v>111.244</v>
      </c>
      <c r="L160" s="410"/>
      <c r="M160" s="410"/>
      <c r="N160" s="410"/>
      <c r="O160" s="410"/>
      <c r="P160" s="410"/>
      <c r="Q160" s="410"/>
      <c r="R160" s="241"/>
      <c r="T160" s="143" t="s">
        <v>5</v>
      </c>
      <c r="U160" s="40" t="s">
        <v>40</v>
      </c>
      <c r="V160" s="144">
        <v>0.13200000000000001</v>
      </c>
      <c r="W160" s="144">
        <f t="shared" ref="W160:W182" si="27">V160*K160</f>
        <v>14.684208</v>
      </c>
      <c r="X160" s="144">
        <v>9.8729999999999998E-2</v>
      </c>
      <c r="Y160" s="144">
        <f t="shared" ref="Y160:Y182" si="28">X160*K160</f>
        <v>10.983120120000001</v>
      </c>
      <c r="Z160" s="144">
        <v>0</v>
      </c>
      <c r="AA160" s="145">
        <f t="shared" ref="AA160:AA182" si="29">Z160*K160</f>
        <v>0</v>
      </c>
      <c r="AE160" s="410">
        <v>4.8719999999999999</v>
      </c>
      <c r="AF160" s="410"/>
      <c r="AG160" s="1">
        <v>1.1415999999999999</v>
      </c>
      <c r="AR160" s="18" t="s">
        <v>140</v>
      </c>
      <c r="AT160" s="18" t="s">
        <v>136</v>
      </c>
      <c r="AU160" s="18" t="s">
        <v>141</v>
      </c>
      <c r="AY160" s="18" t="s">
        <v>135</v>
      </c>
      <c r="BE160" s="146">
        <f t="shared" ref="BE160:BE182" si="30">IF(U160="základná",N160,0)</f>
        <v>0</v>
      </c>
      <c r="BF160" s="146">
        <f t="shared" ref="BF160:BF182" si="31">IF(U160="znížená",N160,0)</f>
        <v>0</v>
      </c>
      <c r="BG160" s="146">
        <f t="shared" ref="BG160:BG182" si="32">IF(U160="zákl. prenesená",N160,0)</f>
        <v>0</v>
      </c>
      <c r="BH160" s="146">
        <f t="shared" ref="BH160:BH182" si="33">IF(U160="zníž. prenesená",N160,0)</f>
        <v>0</v>
      </c>
      <c r="BI160" s="146">
        <f t="shared" ref="BI160:BI182" si="34">IF(U160="nulová",N160,0)</f>
        <v>0</v>
      </c>
      <c r="BJ160" s="18" t="s">
        <v>141</v>
      </c>
      <c r="BK160" s="147">
        <f t="shared" ref="BK160:BK182" si="35">ROUND(L160*K160,3)</f>
        <v>0</v>
      </c>
      <c r="BL160" s="18" t="s">
        <v>140</v>
      </c>
      <c r="BM160" s="18" t="s">
        <v>682</v>
      </c>
    </row>
    <row r="161" spans="2:65" s="1" customFormat="1" ht="16.5" customHeight="1">
      <c r="B161" s="240"/>
      <c r="C161" s="253" t="s">
        <v>243</v>
      </c>
      <c r="D161" s="253" t="s">
        <v>199</v>
      </c>
      <c r="E161" s="254" t="s">
        <v>683</v>
      </c>
      <c r="F161" s="426" t="s">
        <v>684</v>
      </c>
      <c r="G161" s="426"/>
      <c r="H161" s="426"/>
      <c r="I161" s="426"/>
      <c r="J161" s="255" t="s">
        <v>196</v>
      </c>
      <c r="K161" s="256">
        <v>112.35599999999999</v>
      </c>
      <c r="L161" s="409"/>
      <c r="M161" s="409"/>
      <c r="N161" s="409"/>
      <c r="O161" s="410"/>
      <c r="P161" s="410"/>
      <c r="Q161" s="410"/>
      <c r="R161" s="241"/>
      <c r="T161" s="143" t="s">
        <v>5</v>
      </c>
      <c r="U161" s="40" t="s">
        <v>40</v>
      </c>
      <c r="V161" s="144">
        <v>0</v>
      </c>
      <c r="W161" s="144">
        <f t="shared" si="27"/>
        <v>0</v>
      </c>
      <c r="X161" s="144">
        <v>2.3E-2</v>
      </c>
      <c r="Y161" s="144">
        <f t="shared" si="28"/>
        <v>2.5841879999999997</v>
      </c>
      <c r="Z161" s="144">
        <v>0</v>
      </c>
      <c r="AA161" s="145">
        <f t="shared" si="29"/>
        <v>0</v>
      </c>
      <c r="AE161" s="409">
        <v>2.4359999999999999</v>
      </c>
      <c r="AF161" s="409"/>
      <c r="AG161" s="1">
        <v>1.1415999999999999</v>
      </c>
      <c r="AR161" s="18" t="s">
        <v>165</v>
      </c>
      <c r="AT161" s="18" t="s">
        <v>199</v>
      </c>
      <c r="AU161" s="18" t="s">
        <v>141</v>
      </c>
      <c r="AY161" s="18" t="s">
        <v>135</v>
      </c>
      <c r="BE161" s="146">
        <f t="shared" si="30"/>
        <v>0</v>
      </c>
      <c r="BF161" s="146">
        <f t="shared" si="31"/>
        <v>0</v>
      </c>
      <c r="BG161" s="146">
        <f t="shared" si="32"/>
        <v>0</v>
      </c>
      <c r="BH161" s="146">
        <f t="shared" si="33"/>
        <v>0</v>
      </c>
      <c r="BI161" s="146">
        <f t="shared" si="34"/>
        <v>0</v>
      </c>
      <c r="BJ161" s="18" t="s">
        <v>141</v>
      </c>
      <c r="BK161" s="147">
        <f t="shared" si="35"/>
        <v>0</v>
      </c>
      <c r="BL161" s="18" t="s">
        <v>140</v>
      </c>
      <c r="BM161" s="18" t="s">
        <v>685</v>
      </c>
    </row>
    <row r="162" spans="2:65" s="1" customFormat="1" ht="25.5" customHeight="1">
      <c r="B162" s="240"/>
      <c r="C162" s="249" t="s">
        <v>248</v>
      </c>
      <c r="D162" s="249" t="s">
        <v>136</v>
      </c>
      <c r="E162" s="250" t="s">
        <v>686</v>
      </c>
      <c r="F162" s="422" t="s">
        <v>687</v>
      </c>
      <c r="G162" s="422"/>
      <c r="H162" s="422"/>
      <c r="I162" s="422"/>
      <c r="J162" s="251" t="s">
        <v>139</v>
      </c>
      <c r="K162" s="252">
        <v>188.73099999999999</v>
      </c>
      <c r="L162" s="410"/>
      <c r="M162" s="410"/>
      <c r="N162" s="410"/>
      <c r="O162" s="410"/>
      <c r="P162" s="410"/>
      <c r="Q162" s="410"/>
      <c r="R162" s="241"/>
      <c r="T162" s="143" t="s">
        <v>5</v>
      </c>
      <c r="U162" s="40" t="s">
        <v>40</v>
      </c>
      <c r="V162" s="144">
        <v>0.252</v>
      </c>
      <c r="W162" s="144">
        <f t="shared" si="27"/>
        <v>47.560212</v>
      </c>
      <c r="X162" s="144">
        <v>7.5950000000000004E-2</v>
      </c>
      <c r="Y162" s="144">
        <f t="shared" si="28"/>
        <v>14.334119450000001</v>
      </c>
      <c r="Z162" s="144">
        <v>0</v>
      </c>
      <c r="AA162" s="145">
        <f t="shared" si="29"/>
        <v>0</v>
      </c>
      <c r="AE162" s="410">
        <v>5.7590000000000003</v>
      </c>
      <c r="AF162" s="410"/>
      <c r="AG162" s="1">
        <v>1.1415999999999999</v>
      </c>
      <c r="AR162" s="18" t="s">
        <v>140</v>
      </c>
      <c r="AT162" s="18" t="s">
        <v>136</v>
      </c>
      <c r="AU162" s="18" t="s">
        <v>141</v>
      </c>
      <c r="AY162" s="18" t="s">
        <v>135</v>
      </c>
      <c r="BE162" s="146">
        <f t="shared" si="30"/>
        <v>0</v>
      </c>
      <c r="BF162" s="146">
        <f t="shared" si="31"/>
        <v>0</v>
      </c>
      <c r="BG162" s="146">
        <f t="shared" si="32"/>
        <v>0</v>
      </c>
      <c r="BH162" s="146">
        <f t="shared" si="33"/>
        <v>0</v>
      </c>
      <c r="BI162" s="146">
        <f t="shared" si="34"/>
        <v>0</v>
      </c>
      <c r="BJ162" s="18" t="s">
        <v>141</v>
      </c>
      <c r="BK162" s="147">
        <f t="shared" si="35"/>
        <v>0</v>
      </c>
      <c r="BL162" s="18" t="s">
        <v>140</v>
      </c>
      <c r="BM162" s="18" t="s">
        <v>688</v>
      </c>
    </row>
    <row r="163" spans="2:65" s="1" customFormat="1" ht="25.5" customHeight="1">
      <c r="B163" s="240"/>
      <c r="C163" s="249" t="s">
        <v>252</v>
      </c>
      <c r="D163" s="249" t="s">
        <v>136</v>
      </c>
      <c r="E163" s="250" t="s">
        <v>689</v>
      </c>
      <c r="F163" s="422" t="s">
        <v>690</v>
      </c>
      <c r="G163" s="422"/>
      <c r="H163" s="422"/>
      <c r="I163" s="422"/>
      <c r="J163" s="251" t="s">
        <v>139</v>
      </c>
      <c r="K163" s="252">
        <v>176.768</v>
      </c>
      <c r="L163" s="410"/>
      <c r="M163" s="410"/>
      <c r="N163" s="410"/>
      <c r="O163" s="410"/>
      <c r="P163" s="410"/>
      <c r="Q163" s="410"/>
      <c r="R163" s="241"/>
      <c r="T163" s="143" t="s">
        <v>5</v>
      </c>
      <c r="U163" s="40" t="s">
        <v>40</v>
      </c>
      <c r="V163" s="144">
        <v>0.252</v>
      </c>
      <c r="W163" s="144">
        <f t="shared" si="27"/>
        <v>44.545535999999998</v>
      </c>
      <c r="X163" s="144">
        <v>7.5950000000000004E-2</v>
      </c>
      <c r="Y163" s="144">
        <f t="shared" si="28"/>
        <v>13.425529600000001</v>
      </c>
      <c r="Z163" s="144">
        <v>0</v>
      </c>
      <c r="AA163" s="145">
        <f t="shared" si="29"/>
        <v>0</v>
      </c>
      <c r="AE163" s="410">
        <v>5.7590000000000003</v>
      </c>
      <c r="AF163" s="410"/>
      <c r="AG163" s="1">
        <v>1.1415999999999999</v>
      </c>
      <c r="AR163" s="18" t="s">
        <v>140</v>
      </c>
      <c r="AT163" s="18" t="s">
        <v>136</v>
      </c>
      <c r="AU163" s="18" t="s">
        <v>141</v>
      </c>
      <c r="AY163" s="18" t="s">
        <v>135</v>
      </c>
      <c r="BE163" s="146">
        <f t="shared" si="30"/>
        <v>0</v>
      </c>
      <c r="BF163" s="146">
        <f t="shared" si="31"/>
        <v>0</v>
      </c>
      <c r="BG163" s="146">
        <f t="shared" si="32"/>
        <v>0</v>
      </c>
      <c r="BH163" s="146">
        <f t="shared" si="33"/>
        <v>0</v>
      </c>
      <c r="BI163" s="146">
        <f t="shared" si="34"/>
        <v>0</v>
      </c>
      <c r="BJ163" s="18" t="s">
        <v>141</v>
      </c>
      <c r="BK163" s="147">
        <f t="shared" si="35"/>
        <v>0</v>
      </c>
      <c r="BL163" s="18" t="s">
        <v>140</v>
      </c>
      <c r="BM163" s="18" t="s">
        <v>691</v>
      </c>
    </row>
    <row r="164" spans="2:65" s="1" customFormat="1" ht="51" customHeight="1">
      <c r="B164" s="240"/>
      <c r="C164" s="249" t="s">
        <v>256</v>
      </c>
      <c r="D164" s="249" t="s">
        <v>136</v>
      </c>
      <c r="E164" s="250" t="s">
        <v>692</v>
      </c>
      <c r="F164" s="422" t="s">
        <v>693</v>
      </c>
      <c r="G164" s="422"/>
      <c r="H164" s="422"/>
      <c r="I164" s="422"/>
      <c r="J164" s="251" t="s">
        <v>196</v>
      </c>
      <c r="K164" s="252">
        <v>8</v>
      </c>
      <c r="L164" s="410"/>
      <c r="M164" s="410"/>
      <c r="N164" s="410"/>
      <c r="O164" s="410"/>
      <c r="P164" s="410"/>
      <c r="Q164" s="410"/>
      <c r="R164" s="241"/>
      <c r="T164" s="143" t="s">
        <v>5</v>
      </c>
      <c r="U164" s="40" t="s">
        <v>40</v>
      </c>
      <c r="V164" s="144">
        <v>0.17887</v>
      </c>
      <c r="W164" s="144">
        <f t="shared" si="27"/>
        <v>1.43096</v>
      </c>
      <c r="X164" s="144">
        <v>3.2000000000000003E-4</v>
      </c>
      <c r="Y164" s="144">
        <f t="shared" si="28"/>
        <v>2.5600000000000002E-3</v>
      </c>
      <c r="Z164" s="144">
        <v>0</v>
      </c>
      <c r="AA164" s="145">
        <f t="shared" si="29"/>
        <v>0</v>
      </c>
      <c r="AE164" s="410">
        <v>5.4610000000000003</v>
      </c>
      <c r="AF164" s="410"/>
      <c r="AG164" s="1">
        <v>1.1415999999999999</v>
      </c>
      <c r="AR164" s="18" t="s">
        <v>140</v>
      </c>
      <c r="AT164" s="18" t="s">
        <v>136</v>
      </c>
      <c r="AU164" s="18" t="s">
        <v>141</v>
      </c>
      <c r="AY164" s="18" t="s">
        <v>135</v>
      </c>
      <c r="BE164" s="146">
        <f t="shared" si="30"/>
        <v>0</v>
      </c>
      <c r="BF164" s="146">
        <f t="shared" si="31"/>
        <v>0</v>
      </c>
      <c r="BG164" s="146">
        <f t="shared" si="32"/>
        <v>0</v>
      </c>
      <c r="BH164" s="146">
        <f t="shared" si="33"/>
        <v>0</v>
      </c>
      <c r="BI164" s="146">
        <f t="shared" si="34"/>
        <v>0</v>
      </c>
      <c r="BJ164" s="18" t="s">
        <v>141</v>
      </c>
      <c r="BK164" s="147">
        <f t="shared" si="35"/>
        <v>0</v>
      </c>
      <c r="BL164" s="18" t="s">
        <v>140</v>
      </c>
      <c r="BM164" s="18" t="s">
        <v>694</v>
      </c>
    </row>
    <row r="165" spans="2:65" s="1" customFormat="1" ht="25.5" customHeight="1">
      <c r="B165" s="240"/>
      <c r="C165" s="249" t="s">
        <v>260</v>
      </c>
      <c r="D165" s="249" t="s">
        <v>136</v>
      </c>
      <c r="E165" s="250" t="s">
        <v>695</v>
      </c>
      <c r="F165" s="422" t="s">
        <v>696</v>
      </c>
      <c r="G165" s="422"/>
      <c r="H165" s="422"/>
      <c r="I165" s="422"/>
      <c r="J165" s="251" t="s">
        <v>139</v>
      </c>
      <c r="K165" s="252">
        <v>2.2160000000000002</v>
      </c>
      <c r="L165" s="410"/>
      <c r="M165" s="410"/>
      <c r="N165" s="410"/>
      <c r="O165" s="410"/>
      <c r="P165" s="410"/>
      <c r="Q165" s="410"/>
      <c r="R165" s="241"/>
      <c r="T165" s="143" t="s">
        <v>5</v>
      </c>
      <c r="U165" s="40" t="s">
        <v>40</v>
      </c>
      <c r="V165" s="144">
        <v>0.51</v>
      </c>
      <c r="W165" s="144">
        <f t="shared" si="27"/>
        <v>1.1301600000000001</v>
      </c>
      <c r="X165" s="144">
        <v>0</v>
      </c>
      <c r="Y165" s="144">
        <f t="shared" si="28"/>
        <v>0</v>
      </c>
      <c r="Z165" s="144">
        <v>8.2000000000000003E-2</v>
      </c>
      <c r="AA165" s="145">
        <f t="shared" si="29"/>
        <v>0.18171200000000001</v>
      </c>
      <c r="AE165" s="410">
        <v>5.641</v>
      </c>
      <c r="AF165" s="410"/>
      <c r="AG165" s="1">
        <v>1.1415999999999999</v>
      </c>
      <c r="AR165" s="18" t="s">
        <v>140</v>
      </c>
      <c r="AT165" s="18" t="s">
        <v>136</v>
      </c>
      <c r="AU165" s="18" t="s">
        <v>141</v>
      </c>
      <c r="AY165" s="18" t="s">
        <v>135</v>
      </c>
      <c r="BE165" s="146">
        <f t="shared" si="30"/>
        <v>0</v>
      </c>
      <c r="BF165" s="146">
        <f t="shared" si="31"/>
        <v>0</v>
      </c>
      <c r="BG165" s="146">
        <f t="shared" si="32"/>
        <v>0</v>
      </c>
      <c r="BH165" s="146">
        <f t="shared" si="33"/>
        <v>0</v>
      </c>
      <c r="BI165" s="146">
        <f t="shared" si="34"/>
        <v>0</v>
      </c>
      <c r="BJ165" s="18" t="s">
        <v>141</v>
      </c>
      <c r="BK165" s="147">
        <f t="shared" si="35"/>
        <v>0</v>
      </c>
      <c r="BL165" s="18" t="s">
        <v>140</v>
      </c>
      <c r="BM165" s="18" t="s">
        <v>697</v>
      </c>
    </row>
    <row r="166" spans="2:65" s="1" customFormat="1" ht="38.25" customHeight="1">
      <c r="B166" s="240"/>
      <c r="C166" s="249" t="s">
        <v>246</v>
      </c>
      <c r="D166" s="249" t="s">
        <v>136</v>
      </c>
      <c r="E166" s="250" t="s">
        <v>698</v>
      </c>
      <c r="F166" s="422" t="s">
        <v>699</v>
      </c>
      <c r="G166" s="422"/>
      <c r="H166" s="422"/>
      <c r="I166" s="422"/>
      <c r="J166" s="251" t="s">
        <v>196</v>
      </c>
      <c r="K166" s="252">
        <v>42</v>
      </c>
      <c r="L166" s="410"/>
      <c r="M166" s="410"/>
      <c r="N166" s="410"/>
      <c r="O166" s="410"/>
      <c r="P166" s="410"/>
      <c r="Q166" s="410"/>
      <c r="R166" s="241"/>
      <c r="T166" s="143" t="s">
        <v>5</v>
      </c>
      <c r="U166" s="40" t="s">
        <v>40</v>
      </c>
      <c r="V166" s="144">
        <v>0.308</v>
      </c>
      <c r="W166" s="144">
        <f t="shared" si="27"/>
        <v>12.936</v>
      </c>
      <c r="X166" s="144">
        <v>0</v>
      </c>
      <c r="Y166" s="144">
        <f t="shared" si="28"/>
        <v>0</v>
      </c>
      <c r="Z166" s="144">
        <v>8.0000000000000002E-3</v>
      </c>
      <c r="AA166" s="145">
        <f t="shared" si="29"/>
        <v>0.33600000000000002</v>
      </c>
      <c r="AE166" s="410">
        <v>2.919</v>
      </c>
      <c r="AF166" s="410"/>
      <c r="AG166" s="1">
        <v>1.1415999999999999</v>
      </c>
      <c r="AR166" s="18" t="s">
        <v>140</v>
      </c>
      <c r="AT166" s="18" t="s">
        <v>136</v>
      </c>
      <c r="AU166" s="18" t="s">
        <v>141</v>
      </c>
      <c r="AY166" s="18" t="s">
        <v>135</v>
      </c>
      <c r="BE166" s="146">
        <f t="shared" si="30"/>
        <v>0</v>
      </c>
      <c r="BF166" s="146">
        <f t="shared" si="31"/>
        <v>0</v>
      </c>
      <c r="BG166" s="146">
        <f t="shared" si="32"/>
        <v>0</v>
      </c>
      <c r="BH166" s="146">
        <f t="shared" si="33"/>
        <v>0</v>
      </c>
      <c r="BI166" s="146">
        <f t="shared" si="34"/>
        <v>0</v>
      </c>
      <c r="BJ166" s="18" t="s">
        <v>141</v>
      </c>
      <c r="BK166" s="147">
        <f t="shared" si="35"/>
        <v>0</v>
      </c>
      <c r="BL166" s="18" t="s">
        <v>140</v>
      </c>
      <c r="BM166" s="18" t="s">
        <v>700</v>
      </c>
    </row>
    <row r="167" spans="2:65" s="1" customFormat="1" ht="25.5" customHeight="1">
      <c r="B167" s="240"/>
      <c r="C167" s="249" t="s">
        <v>268</v>
      </c>
      <c r="D167" s="249" t="s">
        <v>136</v>
      </c>
      <c r="E167" s="250" t="s">
        <v>701</v>
      </c>
      <c r="F167" s="422" t="s">
        <v>702</v>
      </c>
      <c r="G167" s="422"/>
      <c r="H167" s="422"/>
      <c r="I167" s="422"/>
      <c r="J167" s="251" t="s">
        <v>196</v>
      </c>
      <c r="K167" s="252">
        <v>1</v>
      </c>
      <c r="L167" s="410"/>
      <c r="M167" s="410"/>
      <c r="N167" s="410"/>
      <c r="O167" s="410"/>
      <c r="P167" s="410"/>
      <c r="Q167" s="410"/>
      <c r="R167" s="241"/>
      <c r="T167" s="143" t="s">
        <v>5</v>
      </c>
      <c r="U167" s="40" t="s">
        <v>40</v>
      </c>
      <c r="V167" s="144">
        <v>1.3480000000000001</v>
      </c>
      <c r="W167" s="144">
        <f t="shared" si="27"/>
        <v>1.3480000000000001</v>
      </c>
      <c r="X167" s="144">
        <v>0</v>
      </c>
      <c r="Y167" s="144">
        <f t="shared" si="28"/>
        <v>0</v>
      </c>
      <c r="Z167" s="144">
        <v>0.105</v>
      </c>
      <c r="AA167" s="145">
        <f t="shared" si="29"/>
        <v>0.105</v>
      </c>
      <c r="AE167" s="410">
        <v>12.78</v>
      </c>
      <c r="AF167" s="410"/>
      <c r="AG167" s="1">
        <v>1.1415999999999999</v>
      </c>
      <c r="AR167" s="18" t="s">
        <v>140</v>
      </c>
      <c r="AT167" s="18" t="s">
        <v>136</v>
      </c>
      <c r="AU167" s="18" t="s">
        <v>141</v>
      </c>
      <c r="AY167" s="18" t="s">
        <v>135</v>
      </c>
      <c r="BE167" s="146">
        <f t="shared" si="30"/>
        <v>0</v>
      </c>
      <c r="BF167" s="146">
        <f t="shared" si="31"/>
        <v>0</v>
      </c>
      <c r="BG167" s="146">
        <f t="shared" si="32"/>
        <v>0</v>
      </c>
      <c r="BH167" s="146">
        <f t="shared" si="33"/>
        <v>0</v>
      </c>
      <c r="BI167" s="146">
        <f t="shared" si="34"/>
        <v>0</v>
      </c>
      <c r="BJ167" s="18" t="s">
        <v>141</v>
      </c>
      <c r="BK167" s="147">
        <f t="shared" si="35"/>
        <v>0</v>
      </c>
      <c r="BL167" s="18" t="s">
        <v>140</v>
      </c>
      <c r="BM167" s="18" t="s">
        <v>703</v>
      </c>
    </row>
    <row r="168" spans="2:65" s="1" customFormat="1" ht="25.5" customHeight="1">
      <c r="B168" s="240"/>
      <c r="C168" s="249" t="s">
        <v>272</v>
      </c>
      <c r="D168" s="249" t="s">
        <v>136</v>
      </c>
      <c r="E168" s="250" t="s">
        <v>704</v>
      </c>
      <c r="F168" s="422" t="s">
        <v>705</v>
      </c>
      <c r="G168" s="422"/>
      <c r="H168" s="422"/>
      <c r="I168" s="422"/>
      <c r="J168" s="251" t="s">
        <v>196</v>
      </c>
      <c r="K168" s="252">
        <v>2</v>
      </c>
      <c r="L168" s="410"/>
      <c r="M168" s="410"/>
      <c r="N168" s="410"/>
      <c r="O168" s="410"/>
      <c r="P168" s="410"/>
      <c r="Q168" s="410"/>
      <c r="R168" s="241"/>
      <c r="T168" s="143" t="s">
        <v>5</v>
      </c>
      <c r="U168" s="40" t="s">
        <v>40</v>
      </c>
      <c r="V168" s="144">
        <v>1.536</v>
      </c>
      <c r="W168" s="144">
        <f t="shared" si="27"/>
        <v>3.0720000000000001</v>
      </c>
      <c r="X168" s="144">
        <v>0</v>
      </c>
      <c r="Y168" s="144">
        <f t="shared" si="28"/>
        <v>0</v>
      </c>
      <c r="Z168" s="144">
        <v>0.219</v>
      </c>
      <c r="AA168" s="145">
        <f t="shared" si="29"/>
        <v>0.438</v>
      </c>
      <c r="AE168" s="410">
        <v>14.561</v>
      </c>
      <c r="AF168" s="410"/>
      <c r="AG168" s="1">
        <v>1.1415999999999999</v>
      </c>
      <c r="AR168" s="18" t="s">
        <v>140</v>
      </c>
      <c r="AT168" s="18" t="s">
        <v>136</v>
      </c>
      <c r="AU168" s="18" t="s">
        <v>141</v>
      </c>
      <c r="AY168" s="18" t="s">
        <v>135</v>
      </c>
      <c r="BE168" s="146">
        <f t="shared" si="30"/>
        <v>0</v>
      </c>
      <c r="BF168" s="146">
        <f t="shared" si="31"/>
        <v>0</v>
      </c>
      <c r="BG168" s="146">
        <f t="shared" si="32"/>
        <v>0</v>
      </c>
      <c r="BH168" s="146">
        <f t="shared" si="33"/>
        <v>0</v>
      </c>
      <c r="BI168" s="146">
        <f t="shared" si="34"/>
        <v>0</v>
      </c>
      <c r="BJ168" s="18" t="s">
        <v>141</v>
      </c>
      <c r="BK168" s="147">
        <f t="shared" si="35"/>
        <v>0</v>
      </c>
      <c r="BL168" s="18" t="s">
        <v>140</v>
      </c>
      <c r="BM168" s="18" t="s">
        <v>706</v>
      </c>
    </row>
    <row r="169" spans="2:65" s="1" customFormat="1" ht="25.5" customHeight="1">
      <c r="B169" s="240"/>
      <c r="C169" s="249" t="s">
        <v>276</v>
      </c>
      <c r="D169" s="249" t="s">
        <v>136</v>
      </c>
      <c r="E169" s="250" t="s">
        <v>707</v>
      </c>
      <c r="F169" s="422" t="s">
        <v>708</v>
      </c>
      <c r="G169" s="422"/>
      <c r="H169" s="422"/>
      <c r="I169" s="422"/>
      <c r="J169" s="251" t="s">
        <v>196</v>
      </c>
      <c r="K169" s="252">
        <v>1</v>
      </c>
      <c r="L169" s="410"/>
      <c r="M169" s="410"/>
      <c r="N169" s="410"/>
      <c r="O169" s="410"/>
      <c r="P169" s="410"/>
      <c r="Q169" s="410"/>
      <c r="R169" s="241"/>
      <c r="T169" s="143" t="s">
        <v>5</v>
      </c>
      <c r="U169" s="40" t="s">
        <v>40</v>
      </c>
      <c r="V169" s="144">
        <v>2.4239999999999999</v>
      </c>
      <c r="W169" s="144">
        <f t="shared" si="27"/>
        <v>2.4239999999999999</v>
      </c>
      <c r="X169" s="144">
        <v>0</v>
      </c>
      <c r="Y169" s="144">
        <f t="shared" si="28"/>
        <v>0</v>
      </c>
      <c r="Z169" s="144">
        <v>0.29199999999999998</v>
      </c>
      <c r="AA169" s="145">
        <f t="shared" si="29"/>
        <v>0.29199999999999998</v>
      </c>
      <c r="AE169" s="410">
        <v>22.983000000000001</v>
      </c>
      <c r="AF169" s="410"/>
      <c r="AG169" s="1">
        <v>1.1415999999999999</v>
      </c>
      <c r="AR169" s="18" t="s">
        <v>140</v>
      </c>
      <c r="AT169" s="18" t="s">
        <v>136</v>
      </c>
      <c r="AU169" s="18" t="s">
        <v>141</v>
      </c>
      <c r="AY169" s="18" t="s">
        <v>135</v>
      </c>
      <c r="BE169" s="146">
        <f t="shared" si="30"/>
        <v>0</v>
      </c>
      <c r="BF169" s="146">
        <f t="shared" si="31"/>
        <v>0</v>
      </c>
      <c r="BG169" s="146">
        <f t="shared" si="32"/>
        <v>0</v>
      </c>
      <c r="BH169" s="146">
        <f t="shared" si="33"/>
        <v>0</v>
      </c>
      <c r="BI169" s="146">
        <f t="shared" si="34"/>
        <v>0</v>
      </c>
      <c r="BJ169" s="18" t="s">
        <v>141</v>
      </c>
      <c r="BK169" s="147">
        <f t="shared" si="35"/>
        <v>0</v>
      </c>
      <c r="BL169" s="18" t="s">
        <v>140</v>
      </c>
      <c r="BM169" s="18" t="s">
        <v>709</v>
      </c>
    </row>
    <row r="170" spans="2:65" s="1" customFormat="1" ht="38.25" customHeight="1">
      <c r="B170" s="240"/>
      <c r="C170" s="249" t="s">
        <v>280</v>
      </c>
      <c r="D170" s="249" t="s">
        <v>136</v>
      </c>
      <c r="E170" s="250" t="s">
        <v>710</v>
      </c>
      <c r="F170" s="422" t="s">
        <v>711</v>
      </c>
      <c r="G170" s="422"/>
      <c r="H170" s="422"/>
      <c r="I170" s="422"/>
      <c r="J170" s="251" t="s">
        <v>712</v>
      </c>
      <c r="K170" s="252">
        <v>1041.5999999999999</v>
      </c>
      <c r="L170" s="410"/>
      <c r="M170" s="410"/>
      <c r="N170" s="410"/>
      <c r="O170" s="410"/>
      <c r="P170" s="410"/>
      <c r="Q170" s="410"/>
      <c r="R170" s="241"/>
      <c r="T170" s="143" t="s">
        <v>5</v>
      </c>
      <c r="U170" s="40" t="s">
        <v>40</v>
      </c>
      <c r="V170" s="144">
        <v>8.9999999999999993E-3</v>
      </c>
      <c r="W170" s="144">
        <f t="shared" si="27"/>
        <v>9.3743999999999978</v>
      </c>
      <c r="X170" s="144">
        <v>2.9999999999999997E-4</v>
      </c>
      <c r="Y170" s="144">
        <f t="shared" si="28"/>
        <v>0.31247999999999992</v>
      </c>
      <c r="Z170" s="144">
        <v>8.0000000000000007E-5</v>
      </c>
      <c r="AA170" s="145">
        <f t="shared" si="29"/>
        <v>8.3327999999999999E-2</v>
      </c>
      <c r="AE170" s="410">
        <v>0.59799999999999998</v>
      </c>
      <c r="AF170" s="410"/>
      <c r="AG170" s="1">
        <v>1.1415999999999999</v>
      </c>
      <c r="AR170" s="18" t="s">
        <v>140</v>
      </c>
      <c r="AT170" s="18" t="s">
        <v>136</v>
      </c>
      <c r="AU170" s="18" t="s">
        <v>141</v>
      </c>
      <c r="AY170" s="18" t="s">
        <v>135</v>
      </c>
      <c r="BE170" s="146">
        <f t="shared" si="30"/>
        <v>0</v>
      </c>
      <c r="BF170" s="146">
        <f t="shared" si="31"/>
        <v>0</v>
      </c>
      <c r="BG170" s="146">
        <f t="shared" si="32"/>
        <v>0</v>
      </c>
      <c r="BH170" s="146">
        <f t="shared" si="33"/>
        <v>0</v>
      </c>
      <c r="BI170" s="146">
        <f t="shared" si="34"/>
        <v>0</v>
      </c>
      <c r="BJ170" s="18" t="s">
        <v>141</v>
      </c>
      <c r="BK170" s="147">
        <f t="shared" si="35"/>
        <v>0</v>
      </c>
      <c r="BL170" s="18" t="s">
        <v>140</v>
      </c>
      <c r="BM170" s="18" t="s">
        <v>713</v>
      </c>
    </row>
    <row r="171" spans="2:65" s="1" customFormat="1" ht="38.25" customHeight="1">
      <c r="B171" s="240"/>
      <c r="C171" s="249" t="s">
        <v>284</v>
      </c>
      <c r="D171" s="249" t="s">
        <v>136</v>
      </c>
      <c r="E171" s="250" t="s">
        <v>714</v>
      </c>
      <c r="F171" s="422" t="s">
        <v>715</v>
      </c>
      <c r="G171" s="422"/>
      <c r="H171" s="422"/>
      <c r="I171" s="422"/>
      <c r="J171" s="251" t="s">
        <v>196</v>
      </c>
      <c r="K171" s="252">
        <v>2</v>
      </c>
      <c r="L171" s="410"/>
      <c r="M171" s="410"/>
      <c r="N171" s="410"/>
      <c r="O171" s="410"/>
      <c r="P171" s="410"/>
      <c r="Q171" s="410"/>
      <c r="R171" s="241"/>
      <c r="T171" s="143" t="s">
        <v>5</v>
      </c>
      <c r="U171" s="40" t="s">
        <v>40</v>
      </c>
      <c r="V171" s="144">
        <v>1.1870000000000001</v>
      </c>
      <c r="W171" s="144">
        <f t="shared" si="27"/>
        <v>2.3740000000000001</v>
      </c>
      <c r="X171" s="144">
        <v>0</v>
      </c>
      <c r="Y171" s="144">
        <f t="shared" si="28"/>
        <v>0</v>
      </c>
      <c r="Z171" s="144">
        <v>0.09</v>
      </c>
      <c r="AA171" s="145">
        <f t="shared" si="29"/>
        <v>0.18</v>
      </c>
      <c r="AE171" s="410">
        <v>13.122999999999999</v>
      </c>
      <c r="AF171" s="410"/>
      <c r="AG171" s="1">
        <v>1.1415999999999999</v>
      </c>
      <c r="AR171" s="18" t="s">
        <v>140</v>
      </c>
      <c r="AT171" s="18" t="s">
        <v>136</v>
      </c>
      <c r="AU171" s="18" t="s">
        <v>141</v>
      </c>
      <c r="AY171" s="18" t="s">
        <v>135</v>
      </c>
      <c r="BE171" s="146">
        <f t="shared" si="30"/>
        <v>0</v>
      </c>
      <c r="BF171" s="146">
        <f t="shared" si="31"/>
        <v>0</v>
      </c>
      <c r="BG171" s="146">
        <f t="shared" si="32"/>
        <v>0</v>
      </c>
      <c r="BH171" s="146">
        <f t="shared" si="33"/>
        <v>0</v>
      </c>
      <c r="BI171" s="146">
        <f t="shared" si="34"/>
        <v>0</v>
      </c>
      <c r="BJ171" s="18" t="s">
        <v>141</v>
      </c>
      <c r="BK171" s="147">
        <f t="shared" si="35"/>
        <v>0</v>
      </c>
      <c r="BL171" s="18" t="s">
        <v>140</v>
      </c>
      <c r="BM171" s="18" t="s">
        <v>716</v>
      </c>
    </row>
    <row r="172" spans="2:65" s="1" customFormat="1" ht="38.25" customHeight="1">
      <c r="B172" s="240"/>
      <c r="C172" s="249" t="s">
        <v>288</v>
      </c>
      <c r="D172" s="249" t="s">
        <v>136</v>
      </c>
      <c r="E172" s="250" t="s">
        <v>717</v>
      </c>
      <c r="F172" s="422" t="s">
        <v>718</v>
      </c>
      <c r="G172" s="422"/>
      <c r="H172" s="422"/>
      <c r="I172" s="422"/>
      <c r="J172" s="251" t="s">
        <v>295</v>
      </c>
      <c r="K172" s="252">
        <v>0.22500000000000001</v>
      </c>
      <c r="L172" s="410"/>
      <c r="M172" s="410"/>
      <c r="N172" s="410"/>
      <c r="O172" s="410"/>
      <c r="P172" s="410"/>
      <c r="Q172" s="410"/>
      <c r="R172" s="241"/>
      <c r="T172" s="143" t="s">
        <v>5</v>
      </c>
      <c r="U172" s="40" t="s">
        <v>40</v>
      </c>
      <c r="V172" s="144">
        <v>18.693999999999999</v>
      </c>
      <c r="W172" s="144">
        <f t="shared" si="27"/>
        <v>4.2061500000000001</v>
      </c>
      <c r="X172" s="144">
        <v>0</v>
      </c>
      <c r="Y172" s="144">
        <f t="shared" si="28"/>
        <v>0</v>
      </c>
      <c r="Z172" s="144">
        <v>2.4</v>
      </c>
      <c r="AA172" s="145">
        <f t="shared" si="29"/>
        <v>0.54</v>
      </c>
      <c r="AE172" s="410">
        <v>206.702</v>
      </c>
      <c r="AF172" s="410"/>
      <c r="AG172" s="1">
        <v>1.1415999999999999</v>
      </c>
      <c r="AR172" s="18" t="s">
        <v>140</v>
      </c>
      <c r="AT172" s="18" t="s">
        <v>136</v>
      </c>
      <c r="AU172" s="18" t="s">
        <v>141</v>
      </c>
      <c r="AY172" s="18" t="s">
        <v>135</v>
      </c>
      <c r="BE172" s="146">
        <f t="shared" si="30"/>
        <v>0</v>
      </c>
      <c r="BF172" s="146">
        <f t="shared" si="31"/>
        <v>0</v>
      </c>
      <c r="BG172" s="146">
        <f t="shared" si="32"/>
        <v>0</v>
      </c>
      <c r="BH172" s="146">
        <f t="shared" si="33"/>
        <v>0</v>
      </c>
      <c r="BI172" s="146">
        <f t="shared" si="34"/>
        <v>0</v>
      </c>
      <c r="BJ172" s="18" t="s">
        <v>141</v>
      </c>
      <c r="BK172" s="147">
        <f t="shared" si="35"/>
        <v>0</v>
      </c>
      <c r="BL172" s="18" t="s">
        <v>140</v>
      </c>
      <c r="BM172" s="18" t="s">
        <v>719</v>
      </c>
    </row>
    <row r="173" spans="2:65" s="1" customFormat="1" ht="38.25" customHeight="1">
      <c r="B173" s="240"/>
      <c r="C173" s="249" t="s">
        <v>292</v>
      </c>
      <c r="D173" s="249" t="s">
        <v>136</v>
      </c>
      <c r="E173" s="250" t="s">
        <v>720</v>
      </c>
      <c r="F173" s="422" t="s">
        <v>721</v>
      </c>
      <c r="G173" s="422"/>
      <c r="H173" s="422"/>
      <c r="I173" s="422"/>
      <c r="J173" s="251" t="s">
        <v>712</v>
      </c>
      <c r="K173" s="252">
        <v>250</v>
      </c>
      <c r="L173" s="410"/>
      <c r="M173" s="410"/>
      <c r="N173" s="410"/>
      <c r="O173" s="410"/>
      <c r="P173" s="410"/>
      <c r="Q173" s="410"/>
      <c r="R173" s="241"/>
      <c r="T173" s="143" t="s">
        <v>5</v>
      </c>
      <c r="U173" s="40" t="s">
        <v>40</v>
      </c>
      <c r="V173" s="144">
        <v>4.8680000000000001E-2</v>
      </c>
      <c r="W173" s="144">
        <f t="shared" si="27"/>
        <v>12.17</v>
      </c>
      <c r="X173" s="144">
        <v>4.2000000000000002E-4</v>
      </c>
      <c r="Y173" s="144">
        <f t="shared" si="28"/>
        <v>0.10500000000000001</v>
      </c>
      <c r="Z173" s="144">
        <v>1.2E-4</v>
      </c>
      <c r="AA173" s="145">
        <f t="shared" si="29"/>
        <v>3.0000000000000002E-2</v>
      </c>
      <c r="AE173" s="410">
        <v>1.375</v>
      </c>
      <c r="AF173" s="410"/>
      <c r="AG173" s="1">
        <v>1.1415999999999999</v>
      </c>
      <c r="AR173" s="18" t="s">
        <v>140</v>
      </c>
      <c r="AT173" s="18" t="s">
        <v>136</v>
      </c>
      <c r="AU173" s="18" t="s">
        <v>141</v>
      </c>
      <c r="AY173" s="18" t="s">
        <v>135</v>
      </c>
      <c r="BE173" s="146">
        <f t="shared" si="30"/>
        <v>0</v>
      </c>
      <c r="BF173" s="146">
        <f t="shared" si="31"/>
        <v>0</v>
      </c>
      <c r="BG173" s="146">
        <f t="shared" si="32"/>
        <v>0</v>
      </c>
      <c r="BH173" s="146">
        <f t="shared" si="33"/>
        <v>0</v>
      </c>
      <c r="BI173" s="146">
        <f t="shared" si="34"/>
        <v>0</v>
      </c>
      <c r="BJ173" s="18" t="s">
        <v>141</v>
      </c>
      <c r="BK173" s="147">
        <f t="shared" si="35"/>
        <v>0</v>
      </c>
      <c r="BL173" s="18" t="s">
        <v>140</v>
      </c>
      <c r="BM173" s="18" t="s">
        <v>722</v>
      </c>
    </row>
    <row r="174" spans="2:65" s="1" customFormat="1" ht="38.25" customHeight="1">
      <c r="B174" s="240"/>
      <c r="C174" s="249" t="s">
        <v>297</v>
      </c>
      <c r="D174" s="249" t="s">
        <v>136</v>
      </c>
      <c r="E174" s="250" t="s">
        <v>723</v>
      </c>
      <c r="F174" s="422" t="s">
        <v>724</v>
      </c>
      <c r="G174" s="422"/>
      <c r="H174" s="422"/>
      <c r="I174" s="422"/>
      <c r="J174" s="251" t="s">
        <v>712</v>
      </c>
      <c r="K174" s="252">
        <v>25</v>
      </c>
      <c r="L174" s="410"/>
      <c r="M174" s="410"/>
      <c r="N174" s="410"/>
      <c r="O174" s="410"/>
      <c r="P174" s="410"/>
      <c r="Q174" s="410"/>
      <c r="R174" s="241"/>
      <c r="T174" s="143" t="s">
        <v>5</v>
      </c>
      <c r="U174" s="40" t="s">
        <v>40</v>
      </c>
      <c r="V174" s="144">
        <v>0.15812000000000001</v>
      </c>
      <c r="W174" s="144">
        <f t="shared" si="27"/>
        <v>3.9530000000000003</v>
      </c>
      <c r="X174" s="144">
        <v>5.0000000000000001E-4</v>
      </c>
      <c r="Y174" s="144">
        <f t="shared" si="28"/>
        <v>1.2500000000000001E-2</v>
      </c>
      <c r="Z174" s="144">
        <v>4.8000000000000001E-4</v>
      </c>
      <c r="AA174" s="145">
        <f t="shared" si="29"/>
        <v>1.2E-2</v>
      </c>
      <c r="AE174" s="410">
        <v>3.1030000000000002</v>
      </c>
      <c r="AF174" s="410"/>
      <c r="AG174" s="1">
        <v>1.1415999999999999</v>
      </c>
      <c r="AR174" s="18" t="s">
        <v>140</v>
      </c>
      <c r="AT174" s="18" t="s">
        <v>136</v>
      </c>
      <c r="AU174" s="18" t="s">
        <v>141</v>
      </c>
      <c r="AY174" s="18" t="s">
        <v>135</v>
      </c>
      <c r="BE174" s="146">
        <f t="shared" si="30"/>
        <v>0</v>
      </c>
      <c r="BF174" s="146">
        <f t="shared" si="31"/>
        <v>0</v>
      </c>
      <c r="BG174" s="146">
        <f t="shared" si="32"/>
        <v>0</v>
      </c>
      <c r="BH174" s="146">
        <f t="shared" si="33"/>
        <v>0</v>
      </c>
      <c r="BI174" s="146">
        <f t="shared" si="34"/>
        <v>0</v>
      </c>
      <c r="BJ174" s="18" t="s">
        <v>141</v>
      </c>
      <c r="BK174" s="147">
        <f t="shared" si="35"/>
        <v>0</v>
      </c>
      <c r="BL174" s="18" t="s">
        <v>140</v>
      </c>
      <c r="BM174" s="18" t="s">
        <v>725</v>
      </c>
    </row>
    <row r="175" spans="2:65" s="1" customFormat="1" ht="38.25" customHeight="1">
      <c r="B175" s="240"/>
      <c r="C175" s="249" t="s">
        <v>301</v>
      </c>
      <c r="D175" s="249" t="s">
        <v>136</v>
      </c>
      <c r="E175" s="250" t="s">
        <v>726</v>
      </c>
      <c r="F175" s="422" t="s">
        <v>727</v>
      </c>
      <c r="G175" s="422"/>
      <c r="H175" s="422"/>
      <c r="I175" s="422"/>
      <c r="J175" s="251" t="s">
        <v>304</v>
      </c>
      <c r="K175" s="252">
        <v>5.84</v>
      </c>
      <c r="L175" s="410"/>
      <c r="M175" s="410"/>
      <c r="N175" s="410"/>
      <c r="O175" s="410"/>
      <c r="P175" s="410"/>
      <c r="Q175" s="410"/>
      <c r="R175" s="241"/>
      <c r="T175" s="143" t="s">
        <v>5</v>
      </c>
      <c r="U175" s="40" t="s">
        <v>40</v>
      </c>
      <c r="V175" s="144">
        <v>0.81516</v>
      </c>
      <c r="W175" s="144">
        <f t="shared" si="27"/>
        <v>4.7605344000000001</v>
      </c>
      <c r="X175" s="144">
        <v>9.2740000000000003E-2</v>
      </c>
      <c r="Y175" s="144">
        <f t="shared" si="28"/>
        <v>0.54160160000000002</v>
      </c>
      <c r="Z175" s="144">
        <v>0</v>
      </c>
      <c r="AA175" s="145">
        <f t="shared" si="29"/>
        <v>0</v>
      </c>
      <c r="AE175" s="410">
        <v>17.274000000000001</v>
      </c>
      <c r="AF175" s="410"/>
      <c r="AG175" s="1">
        <v>1.1415999999999999</v>
      </c>
      <c r="AR175" s="18" t="s">
        <v>140</v>
      </c>
      <c r="AT175" s="18" t="s">
        <v>136</v>
      </c>
      <c r="AU175" s="18" t="s">
        <v>141</v>
      </c>
      <c r="AY175" s="18" t="s">
        <v>135</v>
      </c>
      <c r="BE175" s="146">
        <f t="shared" si="30"/>
        <v>0</v>
      </c>
      <c r="BF175" s="146">
        <f t="shared" si="31"/>
        <v>0</v>
      </c>
      <c r="BG175" s="146">
        <f t="shared" si="32"/>
        <v>0</v>
      </c>
      <c r="BH175" s="146">
        <f t="shared" si="33"/>
        <v>0</v>
      </c>
      <c r="BI175" s="146">
        <f t="shared" si="34"/>
        <v>0</v>
      </c>
      <c r="BJ175" s="18" t="s">
        <v>141</v>
      </c>
      <c r="BK175" s="147">
        <f t="shared" si="35"/>
        <v>0</v>
      </c>
      <c r="BL175" s="18" t="s">
        <v>140</v>
      </c>
      <c r="BM175" s="18" t="s">
        <v>728</v>
      </c>
    </row>
    <row r="176" spans="2:65" s="1" customFormat="1" ht="38.25" customHeight="1">
      <c r="B176" s="240"/>
      <c r="C176" s="249" t="s">
        <v>306</v>
      </c>
      <c r="D176" s="249" t="s">
        <v>136</v>
      </c>
      <c r="E176" s="250" t="s">
        <v>208</v>
      </c>
      <c r="F176" s="422" t="s">
        <v>209</v>
      </c>
      <c r="G176" s="422"/>
      <c r="H176" s="422"/>
      <c r="I176" s="422"/>
      <c r="J176" s="251" t="s">
        <v>210</v>
      </c>
      <c r="K176" s="252">
        <v>63.68</v>
      </c>
      <c r="L176" s="410"/>
      <c r="M176" s="410"/>
      <c r="N176" s="410"/>
      <c r="O176" s="410"/>
      <c r="P176" s="410"/>
      <c r="Q176" s="410"/>
      <c r="R176" s="241"/>
      <c r="T176" s="143" t="s">
        <v>5</v>
      </c>
      <c r="U176" s="40" t="s">
        <v>40</v>
      </c>
      <c r="V176" s="144">
        <v>0.88200000000000001</v>
      </c>
      <c r="W176" s="144">
        <f t="shared" si="27"/>
        <v>56.165759999999999</v>
      </c>
      <c r="X176" s="144">
        <v>0</v>
      </c>
      <c r="Y176" s="144">
        <f t="shared" si="28"/>
        <v>0</v>
      </c>
      <c r="Z176" s="144">
        <v>0</v>
      </c>
      <c r="AA176" s="145">
        <f t="shared" si="29"/>
        <v>0</v>
      </c>
      <c r="AE176" s="410">
        <v>8.3640000000000008</v>
      </c>
      <c r="AF176" s="410"/>
      <c r="AG176" s="1">
        <v>1.1415999999999999</v>
      </c>
      <c r="AR176" s="18" t="s">
        <v>140</v>
      </c>
      <c r="AT176" s="18" t="s">
        <v>136</v>
      </c>
      <c r="AU176" s="18" t="s">
        <v>141</v>
      </c>
      <c r="AY176" s="18" t="s">
        <v>135</v>
      </c>
      <c r="BE176" s="146">
        <f t="shared" si="30"/>
        <v>0</v>
      </c>
      <c r="BF176" s="146">
        <f t="shared" si="31"/>
        <v>0</v>
      </c>
      <c r="BG176" s="146">
        <f t="shared" si="32"/>
        <v>0</v>
      </c>
      <c r="BH176" s="146">
        <f t="shared" si="33"/>
        <v>0</v>
      </c>
      <c r="BI176" s="146">
        <f t="shared" si="34"/>
        <v>0</v>
      </c>
      <c r="BJ176" s="18" t="s">
        <v>141</v>
      </c>
      <c r="BK176" s="147">
        <f t="shared" si="35"/>
        <v>0</v>
      </c>
      <c r="BL176" s="18" t="s">
        <v>140</v>
      </c>
      <c r="BM176" s="18" t="s">
        <v>729</v>
      </c>
    </row>
    <row r="177" spans="2:65" s="1" customFormat="1" ht="25.5" customHeight="1">
      <c r="B177" s="240"/>
      <c r="C177" s="249" t="s">
        <v>310</v>
      </c>
      <c r="D177" s="249" t="s">
        <v>136</v>
      </c>
      <c r="E177" s="250" t="s">
        <v>213</v>
      </c>
      <c r="F177" s="422" t="s">
        <v>214</v>
      </c>
      <c r="G177" s="422"/>
      <c r="H177" s="422"/>
      <c r="I177" s="422"/>
      <c r="J177" s="251" t="s">
        <v>210</v>
      </c>
      <c r="K177" s="252">
        <v>63.68</v>
      </c>
      <c r="L177" s="410"/>
      <c r="M177" s="410"/>
      <c r="N177" s="410"/>
      <c r="O177" s="410"/>
      <c r="P177" s="410"/>
      <c r="Q177" s="410"/>
      <c r="R177" s="241"/>
      <c r="T177" s="143" t="s">
        <v>5</v>
      </c>
      <c r="U177" s="40" t="s">
        <v>40</v>
      </c>
      <c r="V177" s="144">
        <v>0.61799999999999999</v>
      </c>
      <c r="W177" s="144">
        <f t="shared" si="27"/>
        <v>39.354239999999997</v>
      </c>
      <c r="X177" s="144">
        <v>0</v>
      </c>
      <c r="Y177" s="144">
        <f t="shared" si="28"/>
        <v>0</v>
      </c>
      <c r="Z177" s="144">
        <v>0</v>
      </c>
      <c r="AA177" s="145">
        <f t="shared" si="29"/>
        <v>0</v>
      </c>
      <c r="AE177" s="410">
        <v>5.8579999999999997</v>
      </c>
      <c r="AF177" s="410"/>
      <c r="AG177" s="1">
        <v>1.1415999999999999</v>
      </c>
      <c r="AR177" s="18" t="s">
        <v>140</v>
      </c>
      <c r="AT177" s="18" t="s">
        <v>136</v>
      </c>
      <c r="AU177" s="18" t="s">
        <v>141</v>
      </c>
      <c r="AY177" s="18" t="s">
        <v>135</v>
      </c>
      <c r="BE177" s="146">
        <f t="shared" si="30"/>
        <v>0</v>
      </c>
      <c r="BF177" s="146">
        <f t="shared" si="31"/>
        <v>0</v>
      </c>
      <c r="BG177" s="146">
        <f t="shared" si="32"/>
        <v>0</v>
      </c>
      <c r="BH177" s="146">
        <f t="shared" si="33"/>
        <v>0</v>
      </c>
      <c r="BI177" s="146">
        <f t="shared" si="34"/>
        <v>0</v>
      </c>
      <c r="BJ177" s="18" t="s">
        <v>141</v>
      </c>
      <c r="BK177" s="147">
        <f t="shared" si="35"/>
        <v>0</v>
      </c>
      <c r="BL177" s="18" t="s">
        <v>140</v>
      </c>
      <c r="BM177" s="18" t="s">
        <v>730</v>
      </c>
    </row>
    <row r="178" spans="2:65" s="1" customFormat="1" ht="25.5" customHeight="1">
      <c r="B178" s="240"/>
      <c r="C178" s="249" t="s">
        <v>314</v>
      </c>
      <c r="D178" s="249" t="s">
        <v>136</v>
      </c>
      <c r="E178" s="250" t="s">
        <v>216</v>
      </c>
      <c r="F178" s="422" t="s">
        <v>217</v>
      </c>
      <c r="G178" s="422"/>
      <c r="H178" s="422"/>
      <c r="I178" s="422"/>
      <c r="J178" s="251" t="s">
        <v>210</v>
      </c>
      <c r="K178" s="252">
        <v>63.68</v>
      </c>
      <c r="L178" s="410"/>
      <c r="M178" s="410"/>
      <c r="N178" s="410"/>
      <c r="O178" s="410"/>
      <c r="P178" s="410"/>
      <c r="Q178" s="410"/>
      <c r="R178" s="241"/>
      <c r="T178" s="143" t="s">
        <v>5</v>
      </c>
      <c r="U178" s="40" t="s">
        <v>40</v>
      </c>
      <c r="V178" s="144">
        <v>0.59799999999999998</v>
      </c>
      <c r="W178" s="144">
        <f t="shared" si="27"/>
        <v>38.080639999999995</v>
      </c>
      <c r="X178" s="144">
        <v>0</v>
      </c>
      <c r="Y178" s="144">
        <f t="shared" si="28"/>
        <v>0</v>
      </c>
      <c r="Z178" s="144">
        <v>0</v>
      </c>
      <c r="AA178" s="145">
        <f t="shared" si="29"/>
        <v>0</v>
      </c>
      <c r="AE178" s="410">
        <v>11.776</v>
      </c>
      <c r="AF178" s="410"/>
      <c r="AG178" s="1">
        <v>1.1415999999999999</v>
      </c>
      <c r="AR178" s="18" t="s">
        <v>140</v>
      </c>
      <c r="AT178" s="18" t="s">
        <v>136</v>
      </c>
      <c r="AU178" s="18" t="s">
        <v>141</v>
      </c>
      <c r="AY178" s="18" t="s">
        <v>135</v>
      </c>
      <c r="BE178" s="146">
        <f t="shared" si="30"/>
        <v>0</v>
      </c>
      <c r="BF178" s="146">
        <f t="shared" si="31"/>
        <v>0</v>
      </c>
      <c r="BG178" s="146">
        <f t="shared" si="32"/>
        <v>0</v>
      </c>
      <c r="BH178" s="146">
        <f t="shared" si="33"/>
        <v>0</v>
      </c>
      <c r="BI178" s="146">
        <f t="shared" si="34"/>
        <v>0</v>
      </c>
      <c r="BJ178" s="18" t="s">
        <v>141</v>
      </c>
      <c r="BK178" s="147">
        <f t="shared" si="35"/>
        <v>0</v>
      </c>
      <c r="BL178" s="18" t="s">
        <v>140</v>
      </c>
      <c r="BM178" s="18" t="s">
        <v>731</v>
      </c>
    </row>
    <row r="179" spans="2:65" s="1" customFormat="1" ht="25.5" customHeight="1">
      <c r="B179" s="240"/>
      <c r="C179" s="249" t="s">
        <v>318</v>
      </c>
      <c r="D179" s="249" t="s">
        <v>136</v>
      </c>
      <c r="E179" s="250" t="s">
        <v>220</v>
      </c>
      <c r="F179" s="422" t="s">
        <v>221</v>
      </c>
      <c r="G179" s="422"/>
      <c r="H179" s="422"/>
      <c r="I179" s="422"/>
      <c r="J179" s="251" t="s">
        <v>210</v>
      </c>
      <c r="K179" s="252">
        <v>573.12</v>
      </c>
      <c r="L179" s="410"/>
      <c r="M179" s="410"/>
      <c r="N179" s="410"/>
      <c r="O179" s="410"/>
      <c r="P179" s="410"/>
      <c r="Q179" s="410"/>
      <c r="R179" s="241"/>
      <c r="T179" s="143" t="s">
        <v>5</v>
      </c>
      <c r="U179" s="40" t="s">
        <v>40</v>
      </c>
      <c r="V179" s="144">
        <v>7.0000000000000001E-3</v>
      </c>
      <c r="W179" s="144">
        <f t="shared" si="27"/>
        <v>4.0118400000000003</v>
      </c>
      <c r="X179" s="144">
        <v>0</v>
      </c>
      <c r="Y179" s="144">
        <f t="shared" si="28"/>
        <v>0</v>
      </c>
      <c r="Z179" s="144">
        <v>0</v>
      </c>
      <c r="AA179" s="145">
        <f t="shared" si="29"/>
        <v>0</v>
      </c>
      <c r="AE179" s="410">
        <v>0.39400000000000002</v>
      </c>
      <c r="AF179" s="410"/>
      <c r="AG179" s="1">
        <v>1.1415999999999999</v>
      </c>
      <c r="AR179" s="18" t="s">
        <v>140</v>
      </c>
      <c r="AT179" s="18" t="s">
        <v>136</v>
      </c>
      <c r="AU179" s="18" t="s">
        <v>141</v>
      </c>
      <c r="AY179" s="18" t="s">
        <v>135</v>
      </c>
      <c r="BE179" s="146">
        <f t="shared" si="30"/>
        <v>0</v>
      </c>
      <c r="BF179" s="146">
        <f t="shared" si="31"/>
        <v>0</v>
      </c>
      <c r="BG179" s="146">
        <f t="shared" si="32"/>
        <v>0</v>
      </c>
      <c r="BH179" s="146">
        <f t="shared" si="33"/>
        <v>0</v>
      </c>
      <c r="BI179" s="146">
        <f t="shared" si="34"/>
        <v>0</v>
      </c>
      <c r="BJ179" s="18" t="s">
        <v>141</v>
      </c>
      <c r="BK179" s="147">
        <f t="shared" si="35"/>
        <v>0</v>
      </c>
      <c r="BL179" s="18" t="s">
        <v>140</v>
      </c>
      <c r="BM179" s="18" t="s">
        <v>732</v>
      </c>
    </row>
    <row r="180" spans="2:65" s="1" customFormat="1" ht="25.5" customHeight="1">
      <c r="B180" s="240"/>
      <c r="C180" s="249" t="s">
        <v>322</v>
      </c>
      <c r="D180" s="249" t="s">
        <v>136</v>
      </c>
      <c r="E180" s="250" t="s">
        <v>224</v>
      </c>
      <c r="F180" s="422" t="s">
        <v>225</v>
      </c>
      <c r="G180" s="422"/>
      <c r="H180" s="422"/>
      <c r="I180" s="422"/>
      <c r="J180" s="251" t="s">
        <v>210</v>
      </c>
      <c r="K180" s="252">
        <v>63.68</v>
      </c>
      <c r="L180" s="410"/>
      <c r="M180" s="410"/>
      <c r="N180" s="410"/>
      <c r="O180" s="410"/>
      <c r="P180" s="410"/>
      <c r="Q180" s="410"/>
      <c r="R180" s="241"/>
      <c r="T180" s="143" t="s">
        <v>5</v>
      </c>
      <c r="U180" s="40" t="s">
        <v>40</v>
      </c>
      <c r="V180" s="144">
        <v>0.89</v>
      </c>
      <c r="W180" s="144">
        <f t="shared" si="27"/>
        <v>56.675200000000004</v>
      </c>
      <c r="X180" s="144">
        <v>0</v>
      </c>
      <c r="Y180" s="144">
        <f t="shared" si="28"/>
        <v>0</v>
      </c>
      <c r="Z180" s="144">
        <v>0</v>
      </c>
      <c r="AA180" s="145">
        <f t="shared" si="29"/>
        <v>0</v>
      </c>
      <c r="AE180" s="410">
        <v>8.4390000000000001</v>
      </c>
      <c r="AF180" s="410"/>
      <c r="AG180" s="1">
        <v>1.1415999999999999</v>
      </c>
      <c r="AR180" s="18" t="s">
        <v>140</v>
      </c>
      <c r="AT180" s="18" t="s">
        <v>136</v>
      </c>
      <c r="AU180" s="18" t="s">
        <v>141</v>
      </c>
      <c r="AY180" s="18" t="s">
        <v>135</v>
      </c>
      <c r="BE180" s="146">
        <f t="shared" si="30"/>
        <v>0</v>
      </c>
      <c r="BF180" s="146">
        <f t="shared" si="31"/>
        <v>0</v>
      </c>
      <c r="BG180" s="146">
        <f t="shared" si="32"/>
        <v>0</v>
      </c>
      <c r="BH180" s="146">
        <f t="shared" si="33"/>
        <v>0</v>
      </c>
      <c r="BI180" s="146">
        <f t="shared" si="34"/>
        <v>0</v>
      </c>
      <c r="BJ180" s="18" t="s">
        <v>141</v>
      </c>
      <c r="BK180" s="147">
        <f t="shared" si="35"/>
        <v>0</v>
      </c>
      <c r="BL180" s="18" t="s">
        <v>140</v>
      </c>
      <c r="BM180" s="18" t="s">
        <v>733</v>
      </c>
    </row>
    <row r="181" spans="2:65" s="1" customFormat="1" ht="25.5" customHeight="1">
      <c r="B181" s="240"/>
      <c r="C181" s="249" t="s">
        <v>326</v>
      </c>
      <c r="D181" s="249" t="s">
        <v>136</v>
      </c>
      <c r="E181" s="250" t="s">
        <v>228</v>
      </c>
      <c r="F181" s="422" t="s">
        <v>229</v>
      </c>
      <c r="G181" s="422"/>
      <c r="H181" s="422"/>
      <c r="I181" s="422"/>
      <c r="J181" s="251" t="s">
        <v>210</v>
      </c>
      <c r="K181" s="252">
        <v>1146.24</v>
      </c>
      <c r="L181" s="410"/>
      <c r="M181" s="410"/>
      <c r="N181" s="410"/>
      <c r="O181" s="410"/>
      <c r="P181" s="410"/>
      <c r="Q181" s="410"/>
      <c r="R181" s="241"/>
      <c r="T181" s="143" t="s">
        <v>5</v>
      </c>
      <c r="U181" s="40" t="s">
        <v>40</v>
      </c>
      <c r="V181" s="144">
        <v>0.1</v>
      </c>
      <c r="W181" s="144">
        <f t="shared" si="27"/>
        <v>114.62400000000001</v>
      </c>
      <c r="X181" s="144">
        <v>0</v>
      </c>
      <c r="Y181" s="144">
        <f t="shared" si="28"/>
        <v>0</v>
      </c>
      <c r="Z181" s="144">
        <v>0</v>
      </c>
      <c r="AA181" s="145">
        <f t="shared" si="29"/>
        <v>0</v>
      </c>
      <c r="AE181" s="410">
        <v>0.94799999999999995</v>
      </c>
      <c r="AF181" s="410"/>
      <c r="AG181" s="1">
        <v>1.1415999999999999</v>
      </c>
      <c r="AR181" s="18" t="s">
        <v>140</v>
      </c>
      <c r="AT181" s="18" t="s">
        <v>136</v>
      </c>
      <c r="AU181" s="18" t="s">
        <v>141</v>
      </c>
      <c r="AY181" s="18" t="s">
        <v>135</v>
      </c>
      <c r="BE181" s="146">
        <f t="shared" si="30"/>
        <v>0</v>
      </c>
      <c r="BF181" s="146">
        <f t="shared" si="31"/>
        <v>0</v>
      </c>
      <c r="BG181" s="146">
        <f t="shared" si="32"/>
        <v>0</v>
      </c>
      <c r="BH181" s="146">
        <f t="shared" si="33"/>
        <v>0</v>
      </c>
      <c r="BI181" s="146">
        <f t="shared" si="34"/>
        <v>0</v>
      </c>
      <c r="BJ181" s="18" t="s">
        <v>141</v>
      </c>
      <c r="BK181" s="147">
        <f t="shared" si="35"/>
        <v>0</v>
      </c>
      <c r="BL181" s="18" t="s">
        <v>140</v>
      </c>
      <c r="BM181" s="18" t="s">
        <v>734</v>
      </c>
    </row>
    <row r="182" spans="2:65" s="1" customFormat="1" ht="16.5" customHeight="1">
      <c r="B182" s="240"/>
      <c r="C182" s="249" t="s">
        <v>330</v>
      </c>
      <c r="D182" s="249" t="s">
        <v>136</v>
      </c>
      <c r="E182" s="250" t="s">
        <v>232</v>
      </c>
      <c r="F182" s="422" t="s">
        <v>233</v>
      </c>
      <c r="G182" s="422"/>
      <c r="H182" s="422"/>
      <c r="I182" s="422"/>
      <c r="J182" s="251" t="s">
        <v>210</v>
      </c>
      <c r="K182" s="252">
        <v>63.68</v>
      </c>
      <c r="L182" s="410"/>
      <c r="M182" s="410"/>
      <c r="N182" s="410"/>
      <c r="O182" s="410"/>
      <c r="P182" s="410"/>
      <c r="Q182" s="410"/>
      <c r="R182" s="241"/>
      <c r="T182" s="143" t="s">
        <v>5</v>
      </c>
      <c r="U182" s="40" t="s">
        <v>40</v>
      </c>
      <c r="V182" s="144">
        <v>0</v>
      </c>
      <c r="W182" s="144">
        <f t="shared" si="27"/>
        <v>0</v>
      </c>
      <c r="X182" s="144">
        <v>0</v>
      </c>
      <c r="Y182" s="144">
        <f t="shared" si="28"/>
        <v>0</v>
      </c>
      <c r="Z182" s="144">
        <v>0</v>
      </c>
      <c r="AA182" s="145">
        <f t="shared" si="29"/>
        <v>0</v>
      </c>
      <c r="AE182" s="410">
        <v>21.6</v>
      </c>
      <c r="AF182" s="410"/>
      <c r="AG182" s="1">
        <v>1.1415999999999999</v>
      </c>
      <c r="AR182" s="18" t="s">
        <v>140</v>
      </c>
      <c r="AT182" s="18" t="s">
        <v>136</v>
      </c>
      <c r="AU182" s="18" t="s">
        <v>141</v>
      </c>
      <c r="AY182" s="18" t="s">
        <v>135</v>
      </c>
      <c r="BE182" s="146">
        <f t="shared" si="30"/>
        <v>0</v>
      </c>
      <c r="BF182" s="146">
        <f t="shared" si="31"/>
        <v>0</v>
      </c>
      <c r="BG182" s="146">
        <f t="shared" si="32"/>
        <v>0</v>
      </c>
      <c r="BH182" s="146">
        <f t="shared" si="33"/>
        <v>0</v>
      </c>
      <c r="BI182" s="146">
        <f t="shared" si="34"/>
        <v>0</v>
      </c>
      <c r="BJ182" s="18" t="s">
        <v>141</v>
      </c>
      <c r="BK182" s="147">
        <f t="shared" si="35"/>
        <v>0</v>
      </c>
      <c r="BL182" s="18" t="s">
        <v>140</v>
      </c>
      <c r="BM182" s="18" t="s">
        <v>735</v>
      </c>
    </row>
    <row r="183" spans="2:65" s="9" customFormat="1" ht="29.85" customHeight="1">
      <c r="B183" s="222"/>
      <c r="C183" s="127"/>
      <c r="D183" s="136" t="s">
        <v>110</v>
      </c>
      <c r="E183" s="136"/>
      <c r="F183" s="136"/>
      <c r="G183" s="136"/>
      <c r="H183" s="136"/>
      <c r="I183" s="136"/>
      <c r="J183" s="136"/>
      <c r="K183" s="136"/>
      <c r="L183" s="136"/>
      <c r="M183" s="136"/>
      <c r="N183" s="424"/>
      <c r="O183" s="425"/>
      <c r="P183" s="425"/>
      <c r="Q183" s="425"/>
      <c r="R183" s="223"/>
      <c r="T183" s="130"/>
      <c r="U183" s="127"/>
      <c r="V183" s="127"/>
      <c r="W183" s="131">
        <f>W184</f>
        <v>480.381057</v>
      </c>
      <c r="X183" s="127"/>
      <c r="Y183" s="131">
        <f>Y184</f>
        <v>0</v>
      </c>
      <c r="Z183" s="127"/>
      <c r="AA183" s="132">
        <f>AA184</f>
        <v>0</v>
      </c>
      <c r="AE183" s="136"/>
      <c r="AF183" s="136"/>
      <c r="AG183" s="1">
        <v>1.1415999999999999</v>
      </c>
      <c r="AR183" s="133" t="s">
        <v>80</v>
      </c>
      <c r="AT183" s="134" t="s">
        <v>72</v>
      </c>
      <c r="AU183" s="134" t="s">
        <v>80</v>
      </c>
      <c r="AY183" s="133" t="s">
        <v>135</v>
      </c>
      <c r="BK183" s="135">
        <f>BK184</f>
        <v>0</v>
      </c>
    </row>
    <row r="184" spans="2:65" s="1" customFormat="1" ht="38.25" customHeight="1">
      <c r="B184" s="240"/>
      <c r="C184" s="249" t="s">
        <v>459</v>
      </c>
      <c r="D184" s="249" t="s">
        <v>136</v>
      </c>
      <c r="E184" s="250" t="s">
        <v>236</v>
      </c>
      <c r="F184" s="422" t="s">
        <v>237</v>
      </c>
      <c r="G184" s="422"/>
      <c r="H184" s="422"/>
      <c r="I184" s="422"/>
      <c r="J184" s="251" t="s">
        <v>210</v>
      </c>
      <c r="K184" s="252">
        <v>195.03899999999999</v>
      </c>
      <c r="L184" s="410"/>
      <c r="M184" s="410"/>
      <c r="N184" s="410"/>
      <c r="O184" s="410"/>
      <c r="P184" s="410"/>
      <c r="Q184" s="410"/>
      <c r="R184" s="241"/>
      <c r="T184" s="143" t="s">
        <v>5</v>
      </c>
      <c r="U184" s="40" t="s">
        <v>40</v>
      </c>
      <c r="V184" s="144">
        <v>2.4630000000000001</v>
      </c>
      <c r="W184" s="144">
        <f>V184*K184</f>
        <v>480.381057</v>
      </c>
      <c r="X184" s="144">
        <v>0</v>
      </c>
      <c r="Y184" s="144">
        <f>X184*K184</f>
        <v>0</v>
      </c>
      <c r="Z184" s="144">
        <v>0</v>
      </c>
      <c r="AA184" s="145">
        <f>Z184*K184</f>
        <v>0</v>
      </c>
      <c r="AE184" s="410">
        <v>31.452000000000002</v>
      </c>
      <c r="AF184" s="410"/>
      <c r="AG184" s="1">
        <v>1.1415999999999999</v>
      </c>
      <c r="AR184" s="18" t="s">
        <v>140</v>
      </c>
      <c r="AT184" s="18" t="s">
        <v>136</v>
      </c>
      <c r="AU184" s="18" t="s">
        <v>141</v>
      </c>
      <c r="AY184" s="18" t="s">
        <v>135</v>
      </c>
      <c r="BE184" s="146">
        <f>IF(U184="základná",N184,0)</f>
        <v>0</v>
      </c>
      <c r="BF184" s="146">
        <f>IF(U184="znížená",N184,0)</f>
        <v>0</v>
      </c>
      <c r="BG184" s="146">
        <f>IF(U184="zákl. prenesená",N184,0)</f>
        <v>0</v>
      </c>
      <c r="BH184" s="146">
        <f>IF(U184="zníž. prenesená",N184,0)</f>
        <v>0</v>
      </c>
      <c r="BI184" s="146">
        <f>IF(U184="nulová",N184,0)</f>
        <v>0</v>
      </c>
      <c r="BJ184" s="18" t="s">
        <v>141</v>
      </c>
      <c r="BK184" s="147">
        <f>ROUND(L184*K184,3)</f>
        <v>0</v>
      </c>
      <c r="BL184" s="18" t="s">
        <v>140</v>
      </c>
      <c r="BM184" s="18" t="s">
        <v>736</v>
      </c>
    </row>
    <row r="185" spans="2:65" s="9" customFormat="1" ht="37.35" customHeight="1">
      <c r="B185" s="222"/>
      <c r="C185" s="127"/>
      <c r="D185" s="128" t="s">
        <v>111</v>
      </c>
      <c r="E185" s="128"/>
      <c r="F185" s="128"/>
      <c r="G185" s="128"/>
      <c r="H185" s="128"/>
      <c r="I185" s="128"/>
      <c r="J185" s="128"/>
      <c r="K185" s="128"/>
      <c r="L185" s="128"/>
      <c r="M185" s="128"/>
      <c r="N185" s="387"/>
      <c r="O185" s="388"/>
      <c r="P185" s="388"/>
      <c r="Q185" s="388"/>
      <c r="R185" s="223"/>
      <c r="T185" s="130"/>
      <c r="U185" s="127"/>
      <c r="V185" s="127"/>
      <c r="W185" s="131">
        <f>W186+W190+W193+W199+W203+W207</f>
        <v>952.58814099999984</v>
      </c>
      <c r="X185" s="127"/>
      <c r="Y185" s="131">
        <f>Y186+Y190+Y193+Y199+Y203+Y207</f>
        <v>12.371127119999999</v>
      </c>
      <c r="Z185" s="127"/>
      <c r="AA185" s="132">
        <f>AA186+AA190+AA193+AA199+AA203+AA207</f>
        <v>8.1022251800000014</v>
      </c>
      <c r="AE185" s="128"/>
      <c r="AF185" s="128"/>
      <c r="AG185" s="1">
        <v>1.1415999999999999</v>
      </c>
      <c r="AR185" s="133" t="s">
        <v>141</v>
      </c>
      <c r="AT185" s="134" t="s">
        <v>72</v>
      </c>
      <c r="AU185" s="134" t="s">
        <v>73</v>
      </c>
      <c r="AY185" s="133" t="s">
        <v>135</v>
      </c>
      <c r="BK185" s="135">
        <f>BK186+BK190+BK193+BK199+BK203+BK207</f>
        <v>0</v>
      </c>
    </row>
    <row r="186" spans="2:65" s="9" customFormat="1" ht="19.899999999999999" customHeight="1">
      <c r="B186" s="222"/>
      <c r="C186" s="127"/>
      <c r="D186" s="136" t="s">
        <v>112</v>
      </c>
      <c r="E186" s="136"/>
      <c r="F186" s="136"/>
      <c r="G186" s="136"/>
      <c r="H186" s="136"/>
      <c r="I186" s="136"/>
      <c r="J186" s="136"/>
      <c r="K186" s="136"/>
      <c r="L186" s="136"/>
      <c r="M186" s="136"/>
      <c r="N186" s="424"/>
      <c r="O186" s="425"/>
      <c r="P186" s="425"/>
      <c r="Q186" s="425"/>
      <c r="R186" s="223"/>
      <c r="T186" s="130"/>
      <c r="U186" s="127"/>
      <c r="V186" s="127"/>
      <c r="W186" s="131">
        <f>SUM(W187:W189)</f>
        <v>2.7760859999999998</v>
      </c>
      <c r="X186" s="127"/>
      <c r="Y186" s="131">
        <f>SUM(Y187:Y189)</f>
        <v>4.7296400000000002E-2</v>
      </c>
      <c r="Z186" s="127"/>
      <c r="AA186" s="132">
        <f>SUM(AA187:AA189)</f>
        <v>0</v>
      </c>
      <c r="AE186" s="136"/>
      <c r="AF186" s="136"/>
      <c r="AG186" s="1">
        <v>1.1415999999999999</v>
      </c>
      <c r="AR186" s="133" t="s">
        <v>141</v>
      </c>
      <c r="AT186" s="134" t="s">
        <v>72</v>
      </c>
      <c r="AU186" s="134" t="s">
        <v>80</v>
      </c>
      <c r="AY186" s="133" t="s">
        <v>135</v>
      </c>
      <c r="BK186" s="135">
        <f>SUM(BK187:BK189)</f>
        <v>0</v>
      </c>
    </row>
    <row r="187" spans="2:65" s="1" customFormat="1" ht="25.5" customHeight="1">
      <c r="B187" s="240"/>
      <c r="C187" s="249" t="s">
        <v>594</v>
      </c>
      <c r="D187" s="249" t="s">
        <v>136</v>
      </c>
      <c r="E187" s="250" t="s">
        <v>737</v>
      </c>
      <c r="F187" s="422" t="s">
        <v>738</v>
      </c>
      <c r="G187" s="422"/>
      <c r="H187" s="422"/>
      <c r="I187" s="422"/>
      <c r="J187" s="251" t="s">
        <v>139</v>
      </c>
      <c r="K187" s="252">
        <v>102.818</v>
      </c>
      <c r="L187" s="410"/>
      <c r="M187" s="410"/>
      <c r="N187" s="410"/>
      <c r="O187" s="410"/>
      <c r="P187" s="410"/>
      <c r="Q187" s="410"/>
      <c r="R187" s="241"/>
      <c r="T187" s="143" t="s">
        <v>5</v>
      </c>
      <c r="U187" s="40" t="s">
        <v>40</v>
      </c>
      <c r="V187" s="144">
        <v>2.7E-2</v>
      </c>
      <c r="W187" s="144">
        <f>V187*K187</f>
        <v>2.7760859999999998</v>
      </c>
      <c r="X187" s="144">
        <v>0</v>
      </c>
      <c r="Y187" s="144">
        <f>X187*K187</f>
        <v>0</v>
      </c>
      <c r="Z187" s="144">
        <v>0</v>
      </c>
      <c r="AA187" s="145">
        <f>Z187*K187</f>
        <v>0</v>
      </c>
      <c r="AE187" s="410">
        <v>0.39200000000000002</v>
      </c>
      <c r="AF187" s="410"/>
      <c r="AG187" s="1">
        <v>1.1415999999999999</v>
      </c>
      <c r="AR187" s="18" t="s">
        <v>198</v>
      </c>
      <c r="AT187" s="18" t="s">
        <v>136</v>
      </c>
      <c r="AU187" s="18" t="s">
        <v>141</v>
      </c>
      <c r="AY187" s="18" t="s">
        <v>135</v>
      </c>
      <c r="BE187" s="146">
        <f>IF(U187="základná",N187,0)</f>
        <v>0</v>
      </c>
      <c r="BF187" s="146">
        <f>IF(U187="znížená",N187,0)</f>
        <v>0</v>
      </c>
      <c r="BG187" s="146">
        <f>IF(U187="zákl. prenesená",N187,0)</f>
        <v>0</v>
      </c>
      <c r="BH187" s="146">
        <f>IF(U187="zníž. prenesená",N187,0)</f>
        <v>0</v>
      </c>
      <c r="BI187" s="146">
        <f>IF(U187="nulová",N187,0)</f>
        <v>0</v>
      </c>
      <c r="BJ187" s="18" t="s">
        <v>141</v>
      </c>
      <c r="BK187" s="147">
        <f>ROUND(L187*K187,3)</f>
        <v>0</v>
      </c>
      <c r="BL187" s="18" t="s">
        <v>198</v>
      </c>
      <c r="BM187" s="18" t="s">
        <v>739</v>
      </c>
    </row>
    <row r="188" spans="2:65" s="1" customFormat="1" ht="25.5" customHeight="1">
      <c r="B188" s="240"/>
      <c r="C188" s="253" t="s">
        <v>598</v>
      </c>
      <c r="D188" s="253" t="s">
        <v>199</v>
      </c>
      <c r="E188" s="254" t="s">
        <v>740</v>
      </c>
      <c r="F188" s="426" t="s">
        <v>741</v>
      </c>
      <c r="G188" s="426"/>
      <c r="H188" s="426"/>
      <c r="I188" s="426"/>
      <c r="J188" s="255" t="s">
        <v>139</v>
      </c>
      <c r="K188" s="256">
        <v>118.241</v>
      </c>
      <c r="L188" s="409"/>
      <c r="M188" s="409"/>
      <c r="N188" s="409"/>
      <c r="O188" s="410"/>
      <c r="P188" s="410"/>
      <c r="Q188" s="410"/>
      <c r="R188" s="241"/>
      <c r="T188" s="143" t="s">
        <v>5</v>
      </c>
      <c r="U188" s="40" t="s">
        <v>40</v>
      </c>
      <c r="V188" s="144">
        <v>0</v>
      </c>
      <c r="W188" s="144">
        <f>V188*K188</f>
        <v>0</v>
      </c>
      <c r="X188" s="144">
        <v>4.0000000000000002E-4</v>
      </c>
      <c r="Y188" s="144">
        <f>X188*K188</f>
        <v>4.7296400000000002E-2</v>
      </c>
      <c r="Z188" s="144">
        <v>0</v>
      </c>
      <c r="AA188" s="145">
        <f>Z188*K188</f>
        <v>0</v>
      </c>
      <c r="AE188" s="409">
        <v>1.008</v>
      </c>
      <c r="AF188" s="409"/>
      <c r="AG188" s="1">
        <v>1.1415999999999999</v>
      </c>
      <c r="AR188" s="18" t="s">
        <v>246</v>
      </c>
      <c r="AT188" s="18" t="s">
        <v>199</v>
      </c>
      <c r="AU188" s="18" t="s">
        <v>141</v>
      </c>
      <c r="AY188" s="18" t="s">
        <v>135</v>
      </c>
      <c r="BE188" s="146">
        <f>IF(U188="základná",N188,0)</f>
        <v>0</v>
      </c>
      <c r="BF188" s="146">
        <f>IF(U188="znížená",N188,0)</f>
        <v>0</v>
      </c>
      <c r="BG188" s="146">
        <f>IF(U188="zákl. prenesená",N188,0)</f>
        <v>0</v>
      </c>
      <c r="BH188" s="146">
        <f>IF(U188="zníž. prenesená",N188,0)</f>
        <v>0</v>
      </c>
      <c r="BI188" s="146">
        <f>IF(U188="nulová",N188,0)</f>
        <v>0</v>
      </c>
      <c r="BJ188" s="18" t="s">
        <v>141</v>
      </c>
      <c r="BK188" s="147">
        <f>ROUND(L188*K188,3)</f>
        <v>0</v>
      </c>
      <c r="BL188" s="18" t="s">
        <v>198</v>
      </c>
      <c r="BM188" s="18" t="s">
        <v>742</v>
      </c>
    </row>
    <row r="189" spans="2:65" s="1" customFormat="1" ht="25.5" customHeight="1">
      <c r="B189" s="240"/>
      <c r="C189" s="249" t="s">
        <v>600</v>
      </c>
      <c r="D189" s="249" t="s">
        <v>136</v>
      </c>
      <c r="E189" s="250" t="s">
        <v>264</v>
      </c>
      <c r="F189" s="422" t="s">
        <v>265</v>
      </c>
      <c r="G189" s="422"/>
      <c r="H189" s="422"/>
      <c r="I189" s="422"/>
      <c r="J189" s="251" t="s">
        <v>266</v>
      </c>
      <c r="K189" s="252"/>
      <c r="L189" s="410"/>
      <c r="M189" s="410"/>
      <c r="N189" s="410"/>
      <c r="O189" s="410"/>
      <c r="P189" s="410"/>
      <c r="Q189" s="410"/>
      <c r="R189" s="241"/>
      <c r="T189" s="143" t="s">
        <v>5</v>
      </c>
      <c r="U189" s="40" t="s">
        <v>40</v>
      </c>
      <c r="V189" s="144">
        <v>0</v>
      </c>
      <c r="W189" s="144">
        <f>V189*K189</f>
        <v>0</v>
      </c>
      <c r="X189" s="144">
        <v>0</v>
      </c>
      <c r="Y189" s="144">
        <f>X189*K189</f>
        <v>0</v>
      </c>
      <c r="Z189" s="144">
        <v>0</v>
      </c>
      <c r="AA189" s="145">
        <f>Z189*K189</f>
        <v>0</v>
      </c>
      <c r="AE189" s="410">
        <v>2.65</v>
      </c>
      <c r="AF189" s="410"/>
      <c r="AG189" s="1">
        <v>1.1415999999999999</v>
      </c>
      <c r="AR189" s="18" t="s">
        <v>198</v>
      </c>
      <c r="AT189" s="18" t="s">
        <v>136</v>
      </c>
      <c r="AU189" s="18" t="s">
        <v>141</v>
      </c>
      <c r="AY189" s="18" t="s">
        <v>135</v>
      </c>
      <c r="BE189" s="146">
        <f>IF(U189="základná",N189,0)</f>
        <v>0</v>
      </c>
      <c r="BF189" s="146">
        <f>IF(U189="znížená",N189,0)</f>
        <v>0</v>
      </c>
      <c r="BG189" s="146">
        <f>IF(U189="zákl. prenesená",N189,0)</f>
        <v>0</v>
      </c>
      <c r="BH189" s="146">
        <f>IF(U189="zníž. prenesená",N189,0)</f>
        <v>0</v>
      </c>
      <c r="BI189" s="146">
        <f>IF(U189="nulová",N189,0)</f>
        <v>0</v>
      </c>
      <c r="BJ189" s="18" t="s">
        <v>141</v>
      </c>
      <c r="BK189" s="147">
        <f>ROUND(L189*K189,3)</f>
        <v>0</v>
      </c>
      <c r="BL189" s="18" t="s">
        <v>198</v>
      </c>
      <c r="BM189" s="18" t="s">
        <v>743</v>
      </c>
    </row>
    <row r="190" spans="2:65" s="9" customFormat="1" ht="29.85" customHeight="1">
      <c r="B190" s="222"/>
      <c r="C190" s="127"/>
      <c r="D190" s="136" t="s">
        <v>113</v>
      </c>
      <c r="E190" s="136"/>
      <c r="F190" s="136"/>
      <c r="G190" s="136"/>
      <c r="H190" s="136"/>
      <c r="I190" s="136"/>
      <c r="J190" s="136"/>
      <c r="K190" s="136"/>
      <c r="L190" s="136"/>
      <c r="M190" s="136"/>
      <c r="N190" s="424"/>
      <c r="O190" s="425"/>
      <c r="P190" s="425"/>
      <c r="Q190" s="425"/>
      <c r="R190" s="223"/>
      <c r="T190" s="130"/>
      <c r="U190" s="127"/>
      <c r="V190" s="127"/>
      <c r="W190" s="131">
        <f>SUM(W191:W192)</f>
        <v>10.968285999999999</v>
      </c>
      <c r="X190" s="127"/>
      <c r="Y190" s="131">
        <f>SUM(Y191:Y192)</f>
        <v>0</v>
      </c>
      <c r="Z190" s="127"/>
      <c r="AA190" s="132">
        <f>SUM(AA191:AA192)</f>
        <v>0.47211318000000002</v>
      </c>
      <c r="AE190" s="136"/>
      <c r="AF190" s="136"/>
      <c r="AG190" s="1">
        <v>1.1415999999999999</v>
      </c>
      <c r="AR190" s="133" t="s">
        <v>141</v>
      </c>
      <c r="AT190" s="134" t="s">
        <v>72</v>
      </c>
      <c r="AU190" s="134" t="s">
        <v>80</v>
      </c>
      <c r="AY190" s="133" t="s">
        <v>135</v>
      </c>
      <c r="BK190" s="135">
        <f>SUM(BK191:BK192)</f>
        <v>0</v>
      </c>
    </row>
    <row r="191" spans="2:65" s="1" customFormat="1" ht="38.25" customHeight="1">
      <c r="B191" s="240"/>
      <c r="C191" s="249" t="s">
        <v>744</v>
      </c>
      <c r="D191" s="249" t="s">
        <v>136</v>
      </c>
      <c r="E191" s="250" t="s">
        <v>745</v>
      </c>
      <c r="F191" s="422" t="s">
        <v>746</v>
      </c>
      <c r="G191" s="422"/>
      <c r="H191" s="422"/>
      <c r="I191" s="422"/>
      <c r="J191" s="251" t="s">
        <v>139</v>
      </c>
      <c r="K191" s="252">
        <v>238.441</v>
      </c>
      <c r="L191" s="410"/>
      <c r="M191" s="410"/>
      <c r="N191" s="410"/>
      <c r="O191" s="410"/>
      <c r="P191" s="410"/>
      <c r="Q191" s="410"/>
      <c r="R191" s="241"/>
      <c r="T191" s="143" t="s">
        <v>5</v>
      </c>
      <c r="U191" s="40" t="s">
        <v>40</v>
      </c>
      <c r="V191" s="144">
        <v>4.5999999999999999E-2</v>
      </c>
      <c r="W191" s="144">
        <f>V191*K191</f>
        <v>10.968285999999999</v>
      </c>
      <c r="X191" s="144">
        <v>0</v>
      </c>
      <c r="Y191" s="144">
        <f>X191*K191</f>
        <v>0</v>
      </c>
      <c r="Z191" s="144">
        <v>1.98E-3</v>
      </c>
      <c r="AA191" s="145">
        <f>Z191*K191</f>
        <v>0.47211318000000002</v>
      </c>
      <c r="AE191" s="410">
        <v>0.66500000000000004</v>
      </c>
      <c r="AF191" s="410"/>
      <c r="AG191" s="1">
        <v>1.1415999999999999</v>
      </c>
      <c r="AR191" s="18" t="s">
        <v>198</v>
      </c>
      <c r="AT191" s="18" t="s">
        <v>136</v>
      </c>
      <c r="AU191" s="18" t="s">
        <v>141</v>
      </c>
      <c r="AY191" s="18" t="s">
        <v>135</v>
      </c>
      <c r="BE191" s="146">
        <f>IF(U191="základná",N191,0)</f>
        <v>0</v>
      </c>
      <c r="BF191" s="146">
        <f>IF(U191="znížená",N191,0)</f>
        <v>0</v>
      </c>
      <c r="BG191" s="146">
        <f>IF(U191="zákl. prenesená",N191,0)</f>
        <v>0</v>
      </c>
      <c r="BH191" s="146">
        <f>IF(U191="zníž. prenesená",N191,0)</f>
        <v>0</v>
      </c>
      <c r="BI191" s="146">
        <f>IF(U191="nulová",N191,0)</f>
        <v>0</v>
      </c>
      <c r="BJ191" s="18" t="s">
        <v>141</v>
      </c>
      <c r="BK191" s="147">
        <f>ROUND(L191*K191,3)</f>
        <v>0</v>
      </c>
      <c r="BL191" s="18" t="s">
        <v>198</v>
      </c>
      <c r="BM191" s="18" t="s">
        <v>747</v>
      </c>
    </row>
    <row r="192" spans="2:65" s="1" customFormat="1" ht="25.5" customHeight="1">
      <c r="B192" s="240"/>
      <c r="C192" s="249" t="s">
        <v>748</v>
      </c>
      <c r="D192" s="249" t="s">
        <v>136</v>
      </c>
      <c r="E192" s="250" t="s">
        <v>285</v>
      </c>
      <c r="F192" s="422" t="s">
        <v>286</v>
      </c>
      <c r="G192" s="422"/>
      <c r="H192" s="422"/>
      <c r="I192" s="422"/>
      <c r="J192" s="251" t="s">
        <v>266</v>
      </c>
      <c r="K192" s="252"/>
      <c r="L192" s="410"/>
      <c r="M192" s="410"/>
      <c r="N192" s="410"/>
      <c r="O192" s="410"/>
      <c r="P192" s="410"/>
      <c r="Q192" s="410"/>
      <c r="R192" s="241"/>
      <c r="T192" s="143" t="s">
        <v>5</v>
      </c>
      <c r="U192" s="40" t="s">
        <v>40</v>
      </c>
      <c r="V192" s="144">
        <v>0</v>
      </c>
      <c r="W192" s="144">
        <f>V192*K192</f>
        <v>0</v>
      </c>
      <c r="X192" s="144">
        <v>0</v>
      </c>
      <c r="Y192" s="144">
        <f>X192*K192</f>
        <v>0</v>
      </c>
      <c r="Z192" s="144">
        <v>0</v>
      </c>
      <c r="AA192" s="145">
        <f>Z192*K192</f>
        <v>0</v>
      </c>
      <c r="AE192" s="410">
        <v>1.4</v>
      </c>
      <c r="AF192" s="410"/>
      <c r="AG192" s="1">
        <v>1.1415999999999999</v>
      </c>
      <c r="AR192" s="18" t="s">
        <v>198</v>
      </c>
      <c r="AT192" s="18" t="s">
        <v>136</v>
      </c>
      <c r="AU192" s="18" t="s">
        <v>141</v>
      </c>
      <c r="AY192" s="18" t="s">
        <v>135</v>
      </c>
      <c r="BE192" s="146">
        <f>IF(U192="základná",N192,0)</f>
        <v>0</v>
      </c>
      <c r="BF192" s="146">
        <f>IF(U192="znížená",N192,0)</f>
        <v>0</v>
      </c>
      <c r="BG192" s="146">
        <f>IF(U192="zákl. prenesená",N192,0)</f>
        <v>0</v>
      </c>
      <c r="BH192" s="146">
        <f>IF(U192="zníž. prenesená",N192,0)</f>
        <v>0</v>
      </c>
      <c r="BI192" s="146">
        <f>IF(U192="nulová",N192,0)</f>
        <v>0</v>
      </c>
      <c r="BJ192" s="18" t="s">
        <v>141</v>
      </c>
      <c r="BK192" s="147">
        <f>ROUND(L192*K192,3)</f>
        <v>0</v>
      </c>
      <c r="BL192" s="18" t="s">
        <v>198</v>
      </c>
      <c r="BM192" s="18" t="s">
        <v>749</v>
      </c>
    </row>
    <row r="193" spans="2:65" s="9" customFormat="1" ht="29.85" customHeight="1">
      <c r="B193" s="222"/>
      <c r="C193" s="127"/>
      <c r="D193" s="136" t="s">
        <v>607</v>
      </c>
      <c r="E193" s="136"/>
      <c r="F193" s="136"/>
      <c r="G193" s="136"/>
      <c r="H193" s="136"/>
      <c r="I193" s="136"/>
      <c r="J193" s="136"/>
      <c r="K193" s="136"/>
      <c r="L193" s="136"/>
      <c r="M193" s="136"/>
      <c r="N193" s="424"/>
      <c r="O193" s="425"/>
      <c r="P193" s="425"/>
      <c r="Q193" s="425"/>
      <c r="R193" s="223"/>
      <c r="T193" s="130"/>
      <c r="U193" s="127"/>
      <c r="V193" s="127"/>
      <c r="W193" s="131">
        <f>SUM(W194:W198)</f>
        <v>625.4485709999999</v>
      </c>
      <c r="X193" s="127"/>
      <c r="Y193" s="131">
        <f>SUM(Y194:Y198)</f>
        <v>11.921257809999998</v>
      </c>
      <c r="Z193" s="127"/>
      <c r="AA193" s="132">
        <f>SUM(AA194:AA198)</f>
        <v>0</v>
      </c>
      <c r="AE193" s="136"/>
      <c r="AF193" s="136"/>
      <c r="AG193" s="1">
        <v>1.1415999999999999</v>
      </c>
      <c r="AR193" s="133" t="s">
        <v>141</v>
      </c>
      <c r="AT193" s="134" t="s">
        <v>72</v>
      </c>
      <c r="AU193" s="134" t="s">
        <v>80</v>
      </c>
      <c r="AY193" s="133" t="s">
        <v>135</v>
      </c>
      <c r="BK193" s="135">
        <f>SUM(BK194:BK198)</f>
        <v>0</v>
      </c>
    </row>
    <row r="194" spans="2:65" s="1" customFormat="1" ht="25.5" customHeight="1">
      <c r="B194" s="240"/>
      <c r="C194" s="249" t="s">
        <v>750</v>
      </c>
      <c r="D194" s="249" t="s">
        <v>136</v>
      </c>
      <c r="E194" s="250" t="s">
        <v>751</v>
      </c>
      <c r="F194" s="422" t="s">
        <v>752</v>
      </c>
      <c r="G194" s="422"/>
      <c r="H194" s="422"/>
      <c r="I194" s="422"/>
      <c r="J194" s="251" t="s">
        <v>139</v>
      </c>
      <c r="K194" s="252">
        <v>72.334999999999994</v>
      </c>
      <c r="L194" s="410"/>
      <c r="M194" s="410"/>
      <c r="N194" s="410"/>
      <c r="O194" s="410"/>
      <c r="P194" s="410"/>
      <c r="Q194" s="410"/>
      <c r="R194" s="241"/>
      <c r="T194" s="143" t="s">
        <v>5</v>
      </c>
      <c r="U194" s="40" t="s">
        <v>40</v>
      </c>
      <c r="V194" s="144">
        <v>1.379</v>
      </c>
      <c r="W194" s="144">
        <f>V194*K194</f>
        <v>99.749964999999989</v>
      </c>
      <c r="X194" s="144">
        <v>2.265E-2</v>
      </c>
      <c r="Y194" s="144">
        <f>X194*K194</f>
        <v>1.6383877499999999</v>
      </c>
      <c r="Z194" s="144">
        <v>0</v>
      </c>
      <c r="AA194" s="145">
        <f>Z194*K194</f>
        <v>0</v>
      </c>
      <c r="AE194" s="410">
        <v>28.108000000000001</v>
      </c>
      <c r="AF194" s="410"/>
      <c r="AG194" s="1">
        <v>1.1415999999999999</v>
      </c>
      <c r="AR194" s="18" t="s">
        <v>198</v>
      </c>
      <c r="AT194" s="18" t="s">
        <v>136</v>
      </c>
      <c r="AU194" s="18" t="s">
        <v>141</v>
      </c>
      <c r="AY194" s="18" t="s">
        <v>135</v>
      </c>
      <c r="BE194" s="146">
        <f>IF(U194="základná",N194,0)</f>
        <v>0</v>
      </c>
      <c r="BF194" s="146">
        <f>IF(U194="znížená",N194,0)</f>
        <v>0</v>
      </c>
      <c r="BG194" s="146">
        <f>IF(U194="zákl. prenesená",N194,0)</f>
        <v>0</v>
      </c>
      <c r="BH194" s="146">
        <f>IF(U194="zníž. prenesená",N194,0)</f>
        <v>0</v>
      </c>
      <c r="BI194" s="146">
        <f>IF(U194="nulová",N194,0)</f>
        <v>0</v>
      </c>
      <c r="BJ194" s="18" t="s">
        <v>141</v>
      </c>
      <c r="BK194" s="147">
        <f>ROUND(L194*K194,3)</f>
        <v>0</v>
      </c>
      <c r="BL194" s="18" t="s">
        <v>198</v>
      </c>
      <c r="BM194" s="18" t="s">
        <v>753</v>
      </c>
    </row>
    <row r="195" spans="2:65" s="1" customFormat="1" ht="25.5" customHeight="1">
      <c r="B195" s="240"/>
      <c r="C195" s="249" t="s">
        <v>754</v>
      </c>
      <c r="D195" s="249" t="s">
        <v>136</v>
      </c>
      <c r="E195" s="250" t="s">
        <v>755</v>
      </c>
      <c r="F195" s="422" t="s">
        <v>756</v>
      </c>
      <c r="G195" s="422"/>
      <c r="H195" s="422"/>
      <c r="I195" s="422"/>
      <c r="J195" s="251" t="s">
        <v>139</v>
      </c>
      <c r="K195" s="252">
        <v>191.53299999999999</v>
      </c>
      <c r="L195" s="410"/>
      <c r="M195" s="410"/>
      <c r="N195" s="410"/>
      <c r="O195" s="410"/>
      <c r="P195" s="410"/>
      <c r="Q195" s="410"/>
      <c r="R195" s="241"/>
      <c r="T195" s="143" t="s">
        <v>5</v>
      </c>
      <c r="U195" s="40" t="s">
        <v>40</v>
      </c>
      <c r="V195" s="144">
        <v>0.95099999999999996</v>
      </c>
      <c r="W195" s="144">
        <f>V195*K195</f>
        <v>182.14788299999998</v>
      </c>
      <c r="X195" s="144">
        <v>2.1389999999999999E-2</v>
      </c>
      <c r="Y195" s="144">
        <f>X195*K195</f>
        <v>4.0968908699999993</v>
      </c>
      <c r="Z195" s="144">
        <v>0</v>
      </c>
      <c r="AA195" s="145">
        <f>Z195*K195</f>
        <v>0</v>
      </c>
      <c r="AE195" s="410">
        <v>23.968</v>
      </c>
      <c r="AF195" s="410"/>
      <c r="AG195" s="1">
        <v>1.1415999999999999</v>
      </c>
      <c r="AR195" s="18" t="s">
        <v>198</v>
      </c>
      <c r="AT195" s="18" t="s">
        <v>136</v>
      </c>
      <c r="AU195" s="18" t="s">
        <v>141</v>
      </c>
      <c r="AY195" s="18" t="s">
        <v>135</v>
      </c>
      <c r="BE195" s="146">
        <f>IF(U195="základná",N195,0)</f>
        <v>0</v>
      </c>
      <c r="BF195" s="146">
        <f>IF(U195="znížená",N195,0)</f>
        <v>0</v>
      </c>
      <c r="BG195" s="146">
        <f>IF(U195="zákl. prenesená",N195,0)</f>
        <v>0</v>
      </c>
      <c r="BH195" s="146">
        <f>IF(U195="zníž. prenesená",N195,0)</f>
        <v>0</v>
      </c>
      <c r="BI195" s="146">
        <f>IF(U195="nulová",N195,0)</f>
        <v>0</v>
      </c>
      <c r="BJ195" s="18" t="s">
        <v>141</v>
      </c>
      <c r="BK195" s="147">
        <f>ROUND(L195*K195,3)</f>
        <v>0</v>
      </c>
      <c r="BL195" s="18" t="s">
        <v>198</v>
      </c>
      <c r="BM195" s="18" t="s">
        <v>757</v>
      </c>
    </row>
    <row r="196" spans="2:65" s="1" customFormat="1" ht="38.25" customHeight="1">
      <c r="B196" s="240"/>
      <c r="C196" s="249" t="s">
        <v>758</v>
      </c>
      <c r="D196" s="249" t="s">
        <v>136</v>
      </c>
      <c r="E196" s="250" t="s">
        <v>759</v>
      </c>
      <c r="F196" s="422" t="s">
        <v>760</v>
      </c>
      <c r="G196" s="422"/>
      <c r="H196" s="422"/>
      <c r="I196" s="422"/>
      <c r="J196" s="251" t="s">
        <v>139</v>
      </c>
      <c r="K196" s="252">
        <v>238.441</v>
      </c>
      <c r="L196" s="410"/>
      <c r="M196" s="410"/>
      <c r="N196" s="410"/>
      <c r="O196" s="410"/>
      <c r="P196" s="410"/>
      <c r="Q196" s="410"/>
      <c r="R196" s="241"/>
      <c r="T196" s="143" t="s">
        <v>5</v>
      </c>
      <c r="U196" s="40" t="s">
        <v>40</v>
      </c>
      <c r="V196" s="144">
        <v>1.1060000000000001</v>
      </c>
      <c r="W196" s="144">
        <f>V196*K196</f>
        <v>263.71574600000002</v>
      </c>
      <c r="X196" s="144">
        <v>2.0590000000000001E-2</v>
      </c>
      <c r="Y196" s="144">
        <f>X196*K196</f>
        <v>4.9095001900000002</v>
      </c>
      <c r="Z196" s="144">
        <v>0</v>
      </c>
      <c r="AA196" s="145">
        <f>Z196*K196</f>
        <v>0</v>
      </c>
      <c r="AE196" s="410">
        <v>29.154</v>
      </c>
      <c r="AF196" s="410"/>
      <c r="AG196" s="1">
        <v>1.1415999999999999</v>
      </c>
      <c r="AR196" s="18" t="s">
        <v>198</v>
      </c>
      <c r="AT196" s="18" t="s">
        <v>136</v>
      </c>
      <c r="AU196" s="18" t="s">
        <v>141</v>
      </c>
      <c r="AY196" s="18" t="s">
        <v>135</v>
      </c>
      <c r="BE196" s="146">
        <f>IF(U196="základná",N196,0)</f>
        <v>0</v>
      </c>
      <c r="BF196" s="146">
        <f>IF(U196="znížená",N196,0)</f>
        <v>0</v>
      </c>
      <c r="BG196" s="146">
        <f>IF(U196="zákl. prenesená",N196,0)</f>
        <v>0</v>
      </c>
      <c r="BH196" s="146">
        <f>IF(U196="zníž. prenesená",N196,0)</f>
        <v>0</v>
      </c>
      <c r="BI196" s="146">
        <f>IF(U196="nulová",N196,0)</f>
        <v>0</v>
      </c>
      <c r="BJ196" s="18" t="s">
        <v>141</v>
      </c>
      <c r="BK196" s="147">
        <f>ROUND(L196*K196,3)</f>
        <v>0</v>
      </c>
      <c r="BL196" s="18" t="s">
        <v>198</v>
      </c>
      <c r="BM196" s="18" t="s">
        <v>761</v>
      </c>
    </row>
    <row r="197" spans="2:65" s="1" customFormat="1" ht="25.5" customHeight="1">
      <c r="B197" s="240"/>
      <c r="C197" s="249" t="s">
        <v>762</v>
      </c>
      <c r="D197" s="249" t="s">
        <v>136</v>
      </c>
      <c r="E197" s="250" t="s">
        <v>763</v>
      </c>
      <c r="F197" s="422" t="s">
        <v>764</v>
      </c>
      <c r="G197" s="422"/>
      <c r="H197" s="422"/>
      <c r="I197" s="422"/>
      <c r="J197" s="251" t="s">
        <v>139</v>
      </c>
      <c r="K197" s="252">
        <v>72.900000000000006</v>
      </c>
      <c r="L197" s="410"/>
      <c r="M197" s="410"/>
      <c r="N197" s="410"/>
      <c r="O197" s="410"/>
      <c r="P197" s="410"/>
      <c r="Q197" s="410"/>
      <c r="R197" s="241"/>
      <c r="T197" s="143" t="s">
        <v>5</v>
      </c>
      <c r="U197" s="40" t="s">
        <v>40</v>
      </c>
      <c r="V197" s="144">
        <v>1.0951299999999999</v>
      </c>
      <c r="W197" s="144">
        <f>V197*K197</f>
        <v>79.834976999999995</v>
      </c>
      <c r="X197" s="144">
        <v>1.7510000000000001E-2</v>
      </c>
      <c r="Y197" s="144">
        <f>X197*K197</f>
        <v>1.2764790000000001</v>
      </c>
      <c r="Z197" s="144">
        <v>0</v>
      </c>
      <c r="AA197" s="145">
        <f>Z197*K197</f>
        <v>0</v>
      </c>
      <c r="AE197" s="410">
        <v>49.776000000000003</v>
      </c>
      <c r="AF197" s="410"/>
      <c r="AG197" s="1">
        <v>1.1415999999999999</v>
      </c>
      <c r="AR197" s="18" t="s">
        <v>198</v>
      </c>
      <c r="AT197" s="18" t="s">
        <v>136</v>
      </c>
      <c r="AU197" s="18" t="s">
        <v>141</v>
      </c>
      <c r="AY197" s="18" t="s">
        <v>135</v>
      </c>
      <c r="BE197" s="146">
        <f>IF(U197="základná",N197,0)</f>
        <v>0</v>
      </c>
      <c r="BF197" s="146">
        <f>IF(U197="znížená",N197,0)</f>
        <v>0</v>
      </c>
      <c r="BG197" s="146">
        <f>IF(U197="zákl. prenesená",N197,0)</f>
        <v>0</v>
      </c>
      <c r="BH197" s="146">
        <f>IF(U197="zníž. prenesená",N197,0)</f>
        <v>0</v>
      </c>
      <c r="BI197" s="146">
        <f>IF(U197="nulová",N197,0)</f>
        <v>0</v>
      </c>
      <c r="BJ197" s="18" t="s">
        <v>141</v>
      </c>
      <c r="BK197" s="147">
        <f>ROUND(L197*K197,3)</f>
        <v>0</v>
      </c>
      <c r="BL197" s="18" t="s">
        <v>198</v>
      </c>
      <c r="BM197" s="18" t="s">
        <v>765</v>
      </c>
    </row>
    <row r="198" spans="2:65" s="1" customFormat="1" ht="38.25" customHeight="1">
      <c r="B198" s="240"/>
      <c r="C198" s="249" t="s">
        <v>766</v>
      </c>
      <c r="D198" s="249" t="s">
        <v>136</v>
      </c>
      <c r="E198" s="250" t="s">
        <v>767</v>
      </c>
      <c r="F198" s="422" t="s">
        <v>768</v>
      </c>
      <c r="G198" s="422"/>
      <c r="H198" s="422"/>
      <c r="I198" s="422"/>
      <c r="J198" s="251" t="s">
        <v>266</v>
      </c>
      <c r="K198" s="252"/>
      <c r="L198" s="410"/>
      <c r="M198" s="410"/>
      <c r="N198" s="410"/>
      <c r="O198" s="410"/>
      <c r="P198" s="410"/>
      <c r="Q198" s="410"/>
      <c r="R198" s="241"/>
      <c r="T198" s="143" t="s">
        <v>5</v>
      </c>
      <c r="U198" s="40" t="s">
        <v>40</v>
      </c>
      <c r="V198" s="144">
        <v>0</v>
      </c>
      <c r="W198" s="144">
        <f>V198*K198</f>
        <v>0</v>
      </c>
      <c r="X198" s="144">
        <v>0</v>
      </c>
      <c r="Y198" s="144">
        <f>X198*K198</f>
        <v>0</v>
      </c>
      <c r="Z198" s="144">
        <v>0</v>
      </c>
      <c r="AA198" s="145">
        <f>Z198*K198</f>
        <v>0</v>
      </c>
      <c r="AE198" s="410">
        <v>1.2</v>
      </c>
      <c r="AF198" s="410"/>
      <c r="AG198" s="1">
        <v>1.1415999999999999</v>
      </c>
      <c r="AR198" s="18" t="s">
        <v>198</v>
      </c>
      <c r="AT198" s="18" t="s">
        <v>136</v>
      </c>
      <c r="AU198" s="18" t="s">
        <v>141</v>
      </c>
      <c r="AY198" s="18" t="s">
        <v>135</v>
      </c>
      <c r="BE198" s="146">
        <f>IF(U198="základná",N198,0)</f>
        <v>0</v>
      </c>
      <c r="BF198" s="146">
        <f>IF(U198="znížená",N198,0)</f>
        <v>0</v>
      </c>
      <c r="BG198" s="146">
        <f>IF(U198="zákl. prenesená",N198,0)</f>
        <v>0</v>
      </c>
      <c r="BH198" s="146">
        <f>IF(U198="zníž. prenesená",N198,0)</f>
        <v>0</v>
      </c>
      <c r="BI198" s="146">
        <f>IF(U198="nulová",N198,0)</f>
        <v>0</v>
      </c>
      <c r="BJ198" s="18" t="s">
        <v>141</v>
      </c>
      <c r="BK198" s="147">
        <f>ROUND(L198*K198,3)</f>
        <v>0</v>
      </c>
      <c r="BL198" s="18" t="s">
        <v>198</v>
      </c>
      <c r="BM198" s="18" t="s">
        <v>769</v>
      </c>
    </row>
    <row r="199" spans="2:65" s="9" customFormat="1" ht="29.85" customHeight="1">
      <c r="B199" s="222"/>
      <c r="C199" s="127"/>
      <c r="D199" s="136" t="s">
        <v>116</v>
      </c>
      <c r="E199" s="136"/>
      <c r="F199" s="136"/>
      <c r="G199" s="136"/>
      <c r="H199" s="136"/>
      <c r="I199" s="136"/>
      <c r="J199" s="136"/>
      <c r="K199" s="136"/>
      <c r="L199" s="136"/>
      <c r="M199" s="136"/>
      <c r="N199" s="424"/>
      <c r="O199" s="425"/>
      <c r="P199" s="425"/>
      <c r="Q199" s="425"/>
      <c r="R199" s="223"/>
      <c r="T199" s="130"/>
      <c r="U199" s="127"/>
      <c r="V199" s="127"/>
      <c r="W199" s="131">
        <f>SUM(W200:W202)</f>
        <v>82.500585999999998</v>
      </c>
      <c r="X199" s="127"/>
      <c r="Y199" s="131">
        <f>SUM(Y200:Y202)</f>
        <v>0</v>
      </c>
      <c r="Z199" s="127"/>
      <c r="AA199" s="132">
        <f>SUM(AA200:AA202)</f>
        <v>7.6301120000000004</v>
      </c>
      <c r="AE199" s="136"/>
      <c r="AF199" s="136"/>
      <c r="AG199" s="1">
        <v>1.1415999999999999</v>
      </c>
      <c r="AR199" s="133" t="s">
        <v>141</v>
      </c>
      <c r="AT199" s="134" t="s">
        <v>72</v>
      </c>
      <c r="AU199" s="134" t="s">
        <v>80</v>
      </c>
      <c r="AY199" s="133" t="s">
        <v>135</v>
      </c>
      <c r="BK199" s="135">
        <f>SUM(BK200:BK202)</f>
        <v>0</v>
      </c>
    </row>
    <row r="200" spans="2:65" s="1" customFormat="1" ht="25.5" customHeight="1">
      <c r="B200" s="240"/>
      <c r="C200" s="249" t="s">
        <v>770</v>
      </c>
      <c r="D200" s="249" t="s">
        <v>136</v>
      </c>
      <c r="E200" s="250" t="s">
        <v>771</v>
      </c>
      <c r="F200" s="422" t="s">
        <v>772</v>
      </c>
      <c r="G200" s="422"/>
      <c r="H200" s="422"/>
      <c r="I200" s="422"/>
      <c r="J200" s="251" t="s">
        <v>139</v>
      </c>
      <c r="K200" s="252">
        <v>238.441</v>
      </c>
      <c r="L200" s="410"/>
      <c r="M200" s="410"/>
      <c r="N200" s="410"/>
      <c r="O200" s="410"/>
      <c r="P200" s="410"/>
      <c r="Q200" s="410"/>
      <c r="R200" s="241"/>
      <c r="T200" s="143" t="s">
        <v>5</v>
      </c>
      <c r="U200" s="40" t="s">
        <v>40</v>
      </c>
      <c r="V200" s="144">
        <v>0.28399999999999997</v>
      </c>
      <c r="W200" s="144">
        <f>V200*K200</f>
        <v>67.717243999999994</v>
      </c>
      <c r="X200" s="144">
        <v>0</v>
      </c>
      <c r="Y200" s="144">
        <f>X200*K200</f>
        <v>0</v>
      </c>
      <c r="Z200" s="144">
        <v>2.4E-2</v>
      </c>
      <c r="AA200" s="145">
        <f>Z200*K200</f>
        <v>5.7225840000000003</v>
      </c>
      <c r="AE200" s="410">
        <v>3.9569999999999999</v>
      </c>
      <c r="AF200" s="410"/>
      <c r="AG200" s="1">
        <v>1.1415999999999999</v>
      </c>
      <c r="AR200" s="18" t="s">
        <v>198</v>
      </c>
      <c r="AT200" s="18" t="s">
        <v>136</v>
      </c>
      <c r="AU200" s="18" t="s">
        <v>141</v>
      </c>
      <c r="AY200" s="18" t="s">
        <v>135</v>
      </c>
      <c r="BE200" s="146">
        <f>IF(U200="základná",N200,0)</f>
        <v>0</v>
      </c>
      <c r="BF200" s="146">
        <f>IF(U200="znížená",N200,0)</f>
        <v>0</v>
      </c>
      <c r="BG200" s="146">
        <f>IF(U200="zákl. prenesená",N200,0)</f>
        <v>0</v>
      </c>
      <c r="BH200" s="146">
        <f>IF(U200="zníž. prenesená",N200,0)</f>
        <v>0</v>
      </c>
      <c r="BI200" s="146">
        <f>IF(U200="nulová",N200,0)</f>
        <v>0</v>
      </c>
      <c r="BJ200" s="18" t="s">
        <v>141</v>
      </c>
      <c r="BK200" s="147">
        <f>ROUND(L200*K200,3)</f>
        <v>0</v>
      </c>
      <c r="BL200" s="18" t="s">
        <v>198</v>
      </c>
      <c r="BM200" s="18" t="s">
        <v>773</v>
      </c>
    </row>
    <row r="201" spans="2:65" s="1" customFormat="1" ht="25.5" customHeight="1">
      <c r="B201" s="240"/>
      <c r="C201" s="249" t="s">
        <v>774</v>
      </c>
      <c r="D201" s="249" t="s">
        <v>136</v>
      </c>
      <c r="E201" s="250" t="s">
        <v>775</v>
      </c>
      <c r="F201" s="422" t="s">
        <v>776</v>
      </c>
      <c r="G201" s="422"/>
      <c r="H201" s="422"/>
      <c r="I201" s="422"/>
      <c r="J201" s="251" t="s">
        <v>139</v>
      </c>
      <c r="K201" s="252">
        <v>238.441</v>
      </c>
      <c r="L201" s="410"/>
      <c r="M201" s="410"/>
      <c r="N201" s="410"/>
      <c r="O201" s="410"/>
      <c r="P201" s="410"/>
      <c r="Q201" s="410"/>
      <c r="R201" s="241"/>
      <c r="T201" s="143" t="s">
        <v>5</v>
      </c>
      <c r="U201" s="40" t="s">
        <v>40</v>
      </c>
      <c r="V201" s="144">
        <v>6.2E-2</v>
      </c>
      <c r="W201" s="144">
        <f>V201*K201</f>
        <v>14.783341999999999</v>
      </c>
      <c r="X201" s="144">
        <v>0</v>
      </c>
      <c r="Y201" s="144">
        <f>X201*K201</f>
        <v>0</v>
      </c>
      <c r="Z201" s="144">
        <v>8.0000000000000002E-3</v>
      </c>
      <c r="AA201" s="145">
        <f>Z201*K201</f>
        <v>1.9075280000000001</v>
      </c>
      <c r="AE201" s="410">
        <v>0.86499999999999999</v>
      </c>
      <c r="AF201" s="410"/>
      <c r="AG201" s="1">
        <v>1.1415999999999999</v>
      </c>
      <c r="AR201" s="18" t="s">
        <v>198</v>
      </c>
      <c r="AT201" s="18" t="s">
        <v>136</v>
      </c>
      <c r="AU201" s="18" t="s">
        <v>141</v>
      </c>
      <c r="AY201" s="18" t="s">
        <v>135</v>
      </c>
      <c r="BE201" s="146">
        <f>IF(U201="základná",N201,0)</f>
        <v>0</v>
      </c>
      <c r="BF201" s="146">
        <f>IF(U201="znížená",N201,0)</f>
        <v>0</v>
      </c>
      <c r="BG201" s="146">
        <f>IF(U201="zákl. prenesená",N201,0)</f>
        <v>0</v>
      </c>
      <c r="BH201" s="146">
        <f>IF(U201="zníž. prenesená",N201,0)</f>
        <v>0</v>
      </c>
      <c r="BI201" s="146">
        <f>IF(U201="nulová",N201,0)</f>
        <v>0</v>
      </c>
      <c r="BJ201" s="18" t="s">
        <v>141</v>
      </c>
      <c r="BK201" s="147">
        <f>ROUND(L201*K201,3)</f>
        <v>0</v>
      </c>
      <c r="BL201" s="18" t="s">
        <v>198</v>
      </c>
      <c r="BM201" s="18" t="s">
        <v>777</v>
      </c>
    </row>
    <row r="202" spans="2:65" s="1" customFormat="1" ht="25.5" customHeight="1">
      <c r="B202" s="240"/>
      <c r="C202" s="249" t="s">
        <v>778</v>
      </c>
      <c r="D202" s="249" t="s">
        <v>136</v>
      </c>
      <c r="E202" s="250" t="s">
        <v>315</v>
      </c>
      <c r="F202" s="422" t="s">
        <v>316</v>
      </c>
      <c r="G202" s="422"/>
      <c r="H202" s="422"/>
      <c r="I202" s="422"/>
      <c r="J202" s="251" t="s">
        <v>266</v>
      </c>
      <c r="K202" s="252"/>
      <c r="L202" s="410"/>
      <c r="M202" s="410"/>
      <c r="N202" s="410"/>
      <c r="O202" s="410"/>
      <c r="P202" s="410"/>
      <c r="Q202" s="410"/>
      <c r="R202" s="241"/>
      <c r="T202" s="143" t="s">
        <v>5</v>
      </c>
      <c r="U202" s="40" t="s">
        <v>40</v>
      </c>
      <c r="V202" s="144">
        <v>0</v>
      </c>
      <c r="W202" s="144">
        <f>V202*K202</f>
        <v>0</v>
      </c>
      <c r="X202" s="144">
        <v>0</v>
      </c>
      <c r="Y202" s="144">
        <f>X202*K202</f>
        <v>0</v>
      </c>
      <c r="Z202" s="144">
        <v>0</v>
      </c>
      <c r="AA202" s="145">
        <f>Z202*K202</f>
        <v>0</v>
      </c>
      <c r="AE202" s="410">
        <v>0.8</v>
      </c>
      <c r="AF202" s="410"/>
      <c r="AG202" s="1">
        <v>1.1415999999999999</v>
      </c>
      <c r="AR202" s="18" t="s">
        <v>198</v>
      </c>
      <c r="AT202" s="18" t="s">
        <v>136</v>
      </c>
      <c r="AU202" s="18" t="s">
        <v>141</v>
      </c>
      <c r="AY202" s="18" t="s">
        <v>135</v>
      </c>
      <c r="BE202" s="146">
        <f>IF(U202="základná",N202,0)</f>
        <v>0</v>
      </c>
      <c r="BF202" s="146">
        <f>IF(U202="znížená",N202,0)</f>
        <v>0</v>
      </c>
      <c r="BG202" s="146">
        <f>IF(U202="zákl. prenesená",N202,0)</f>
        <v>0</v>
      </c>
      <c r="BH202" s="146">
        <f>IF(U202="zníž. prenesená",N202,0)</f>
        <v>0</v>
      </c>
      <c r="BI202" s="146">
        <f>IF(U202="nulová",N202,0)</f>
        <v>0</v>
      </c>
      <c r="BJ202" s="18" t="s">
        <v>141</v>
      </c>
      <c r="BK202" s="147">
        <f>ROUND(L202*K202,3)</f>
        <v>0</v>
      </c>
      <c r="BL202" s="18" t="s">
        <v>198</v>
      </c>
      <c r="BM202" s="18" t="s">
        <v>779</v>
      </c>
    </row>
    <row r="203" spans="2:65" s="9" customFormat="1" ht="29.85" customHeight="1">
      <c r="B203" s="222"/>
      <c r="C203" s="127"/>
      <c r="D203" s="136" t="s">
        <v>117</v>
      </c>
      <c r="E203" s="136"/>
      <c r="F203" s="136"/>
      <c r="G203" s="136"/>
      <c r="H203" s="136"/>
      <c r="I203" s="136"/>
      <c r="J203" s="136"/>
      <c r="K203" s="136"/>
      <c r="L203" s="136"/>
      <c r="M203" s="136"/>
      <c r="N203" s="424"/>
      <c r="O203" s="425"/>
      <c r="P203" s="425"/>
      <c r="Q203" s="425"/>
      <c r="R203" s="223"/>
      <c r="T203" s="130"/>
      <c r="U203" s="127"/>
      <c r="V203" s="127"/>
      <c r="W203" s="131">
        <f>SUM(W204:W206)</f>
        <v>12.4059632</v>
      </c>
      <c r="X203" s="127"/>
      <c r="Y203" s="131">
        <f>SUM(Y204:Y206)</f>
        <v>1.5921600000000001E-2</v>
      </c>
      <c r="Z203" s="127"/>
      <c r="AA203" s="132">
        <f>SUM(AA204:AA206)</f>
        <v>0</v>
      </c>
      <c r="AE203" s="136"/>
      <c r="AF203" s="136"/>
      <c r="AG203" s="1">
        <v>1.1415999999999999</v>
      </c>
      <c r="AR203" s="133" t="s">
        <v>141</v>
      </c>
      <c r="AT203" s="134" t="s">
        <v>72</v>
      </c>
      <c r="AU203" s="134" t="s">
        <v>80</v>
      </c>
      <c r="AY203" s="133" t="s">
        <v>135</v>
      </c>
      <c r="BK203" s="135">
        <f>SUM(BK204:BK206)</f>
        <v>0</v>
      </c>
    </row>
    <row r="204" spans="2:65" s="1" customFormat="1" ht="38.25" customHeight="1">
      <c r="B204" s="240"/>
      <c r="C204" s="249" t="s">
        <v>780</v>
      </c>
      <c r="D204" s="249" t="s">
        <v>136</v>
      </c>
      <c r="E204" s="250" t="s">
        <v>781</v>
      </c>
      <c r="F204" s="422" t="s">
        <v>782</v>
      </c>
      <c r="G204" s="422"/>
      <c r="H204" s="422"/>
      <c r="I204" s="422"/>
      <c r="J204" s="251" t="s">
        <v>783</v>
      </c>
      <c r="K204" s="252">
        <v>56.36</v>
      </c>
      <c r="L204" s="410"/>
      <c r="M204" s="410"/>
      <c r="N204" s="410"/>
      <c r="O204" s="410"/>
      <c r="P204" s="410"/>
      <c r="Q204" s="410"/>
      <c r="R204" s="241"/>
      <c r="T204" s="143" t="s">
        <v>5</v>
      </c>
      <c r="U204" s="40" t="s">
        <v>40</v>
      </c>
      <c r="V204" s="144">
        <v>0.22012000000000001</v>
      </c>
      <c r="W204" s="144">
        <f>V204*K204</f>
        <v>12.4059632</v>
      </c>
      <c r="X204" s="144">
        <v>6.0000000000000002E-5</v>
      </c>
      <c r="Y204" s="144">
        <f>X204*K204</f>
        <v>3.3816000000000002E-3</v>
      </c>
      <c r="Z204" s="144">
        <v>0</v>
      </c>
      <c r="AA204" s="145">
        <f>Z204*K204</f>
        <v>0</v>
      </c>
      <c r="AE204" s="410">
        <v>3.2040000000000002</v>
      </c>
      <c r="AF204" s="410"/>
      <c r="AG204" s="1">
        <v>1.1415999999999999</v>
      </c>
      <c r="AR204" s="18" t="s">
        <v>198</v>
      </c>
      <c r="AT204" s="18" t="s">
        <v>136</v>
      </c>
      <c r="AU204" s="18" t="s">
        <v>141</v>
      </c>
      <c r="AY204" s="18" t="s">
        <v>135</v>
      </c>
      <c r="BE204" s="146">
        <f>IF(U204="základná",N204,0)</f>
        <v>0</v>
      </c>
      <c r="BF204" s="146">
        <f>IF(U204="znížená",N204,0)</f>
        <v>0</v>
      </c>
      <c r="BG204" s="146">
        <f>IF(U204="zákl. prenesená",N204,0)</f>
        <v>0</v>
      </c>
      <c r="BH204" s="146">
        <f>IF(U204="zníž. prenesená",N204,0)</f>
        <v>0</v>
      </c>
      <c r="BI204" s="146">
        <f>IF(U204="nulová",N204,0)</f>
        <v>0</v>
      </c>
      <c r="BJ204" s="18" t="s">
        <v>141</v>
      </c>
      <c r="BK204" s="147">
        <f>ROUND(L204*K204,3)</f>
        <v>0</v>
      </c>
      <c r="BL204" s="18" t="s">
        <v>198</v>
      </c>
      <c r="BM204" s="18" t="s">
        <v>784</v>
      </c>
    </row>
    <row r="205" spans="2:65" s="1" customFormat="1" ht="25.5" customHeight="1">
      <c r="B205" s="240"/>
      <c r="C205" s="253" t="s">
        <v>785</v>
      </c>
      <c r="D205" s="253" t="s">
        <v>199</v>
      </c>
      <c r="E205" s="254" t="s">
        <v>786</v>
      </c>
      <c r="F205" s="426" t="s">
        <v>787</v>
      </c>
      <c r="G205" s="426"/>
      <c r="H205" s="426"/>
      <c r="I205" s="426"/>
      <c r="J205" s="255" t="s">
        <v>196</v>
      </c>
      <c r="K205" s="256">
        <v>2</v>
      </c>
      <c r="L205" s="409"/>
      <c r="M205" s="409"/>
      <c r="N205" s="409"/>
      <c r="O205" s="410"/>
      <c r="P205" s="410"/>
      <c r="Q205" s="410"/>
      <c r="R205" s="241"/>
      <c r="T205" s="143" t="s">
        <v>5</v>
      </c>
      <c r="U205" s="40" t="s">
        <v>40</v>
      </c>
      <c r="V205" s="144">
        <v>0</v>
      </c>
      <c r="W205" s="144">
        <f>V205*K205</f>
        <v>0</v>
      </c>
      <c r="X205" s="144">
        <v>6.2700000000000004E-3</v>
      </c>
      <c r="Y205" s="144">
        <f>X205*K205</f>
        <v>1.2540000000000001E-2</v>
      </c>
      <c r="Z205" s="144">
        <v>0</v>
      </c>
      <c r="AA205" s="145">
        <f>Z205*K205</f>
        <v>0</v>
      </c>
      <c r="AE205" s="409">
        <v>105.6</v>
      </c>
      <c r="AF205" s="409"/>
      <c r="AG205" s="1">
        <v>1.1415999999999999</v>
      </c>
      <c r="AR205" s="18" t="s">
        <v>246</v>
      </c>
      <c r="AT205" s="18" t="s">
        <v>199</v>
      </c>
      <c r="AU205" s="18" t="s">
        <v>141</v>
      </c>
      <c r="AY205" s="18" t="s">
        <v>135</v>
      </c>
      <c r="BE205" s="146">
        <f>IF(U205="základná",N205,0)</f>
        <v>0</v>
      </c>
      <c r="BF205" s="146">
        <f>IF(U205="znížená",N205,0)</f>
        <v>0</v>
      </c>
      <c r="BG205" s="146">
        <f>IF(U205="zákl. prenesená",N205,0)</f>
        <v>0</v>
      </c>
      <c r="BH205" s="146">
        <f>IF(U205="zníž. prenesená",N205,0)</f>
        <v>0</v>
      </c>
      <c r="BI205" s="146">
        <f>IF(U205="nulová",N205,0)</f>
        <v>0</v>
      </c>
      <c r="BJ205" s="18" t="s">
        <v>141</v>
      </c>
      <c r="BK205" s="147">
        <f>ROUND(L205*K205,3)</f>
        <v>0</v>
      </c>
      <c r="BL205" s="18" t="s">
        <v>198</v>
      </c>
      <c r="BM205" s="18" t="s">
        <v>788</v>
      </c>
    </row>
    <row r="206" spans="2:65" s="1" customFormat="1" ht="38.25" customHeight="1">
      <c r="B206" s="240"/>
      <c r="C206" s="249" t="s">
        <v>789</v>
      </c>
      <c r="D206" s="249" t="s">
        <v>136</v>
      </c>
      <c r="E206" s="250" t="s">
        <v>323</v>
      </c>
      <c r="F206" s="422" t="s">
        <v>324</v>
      </c>
      <c r="G206" s="422"/>
      <c r="H206" s="422"/>
      <c r="I206" s="422"/>
      <c r="J206" s="251" t="s">
        <v>266</v>
      </c>
      <c r="K206" s="252">
        <v>3.9180000000000001</v>
      </c>
      <c r="L206" s="410"/>
      <c r="M206" s="410"/>
      <c r="N206" s="410"/>
      <c r="O206" s="410"/>
      <c r="P206" s="410"/>
      <c r="Q206" s="410"/>
      <c r="R206" s="241"/>
      <c r="T206" s="143" t="s">
        <v>5</v>
      </c>
      <c r="U206" s="40" t="s">
        <v>40</v>
      </c>
      <c r="V206" s="144">
        <v>0</v>
      </c>
      <c r="W206" s="144">
        <f>V206*K206</f>
        <v>0</v>
      </c>
      <c r="X206" s="144">
        <v>0</v>
      </c>
      <c r="Y206" s="144">
        <f>X206*K206</f>
        <v>0</v>
      </c>
      <c r="Z206" s="144">
        <v>0</v>
      </c>
      <c r="AA206" s="145">
        <f>Z206*K206</f>
        <v>0</v>
      </c>
      <c r="AE206" s="410">
        <v>1.1000000000000001</v>
      </c>
      <c r="AF206" s="410"/>
      <c r="AG206" s="1">
        <v>1.1415999999999999</v>
      </c>
      <c r="AR206" s="18" t="s">
        <v>198</v>
      </c>
      <c r="AT206" s="18" t="s">
        <v>136</v>
      </c>
      <c r="AU206" s="18" t="s">
        <v>141</v>
      </c>
      <c r="AY206" s="18" t="s">
        <v>135</v>
      </c>
      <c r="BE206" s="146">
        <f>IF(U206="základná",N206,0)</f>
        <v>0</v>
      </c>
      <c r="BF206" s="146">
        <f>IF(U206="znížená",N206,0)</f>
        <v>0</v>
      </c>
      <c r="BG206" s="146">
        <f>IF(U206="zákl. prenesená",N206,0)</f>
        <v>0</v>
      </c>
      <c r="BH206" s="146">
        <f>IF(U206="zníž. prenesená",N206,0)</f>
        <v>0</v>
      </c>
      <c r="BI206" s="146">
        <f>IF(U206="nulová",N206,0)</f>
        <v>0</v>
      </c>
      <c r="BJ206" s="18" t="s">
        <v>141</v>
      </c>
      <c r="BK206" s="147">
        <f>ROUND(L206*K206,3)</f>
        <v>0</v>
      </c>
      <c r="BL206" s="18" t="s">
        <v>198</v>
      </c>
      <c r="BM206" s="18" t="s">
        <v>790</v>
      </c>
    </row>
    <row r="207" spans="2:65" s="9" customFormat="1" ht="29.85" customHeight="1">
      <c r="B207" s="222"/>
      <c r="C207" s="127"/>
      <c r="D207" s="136" t="s">
        <v>118</v>
      </c>
      <c r="E207" s="136"/>
      <c r="F207" s="136"/>
      <c r="G207" s="136"/>
      <c r="H207" s="136"/>
      <c r="I207" s="136"/>
      <c r="J207" s="136"/>
      <c r="K207" s="136"/>
      <c r="L207" s="136"/>
      <c r="M207" s="136"/>
      <c r="N207" s="424"/>
      <c r="O207" s="425"/>
      <c r="P207" s="425"/>
      <c r="Q207" s="425"/>
      <c r="R207" s="223"/>
      <c r="T207" s="130"/>
      <c r="U207" s="127"/>
      <c r="V207" s="127"/>
      <c r="W207" s="131">
        <f>SUM(W208:W212)</f>
        <v>218.48864879999996</v>
      </c>
      <c r="X207" s="127"/>
      <c r="Y207" s="131">
        <f>SUM(Y208:Y212)</f>
        <v>0.38665130999999997</v>
      </c>
      <c r="Z207" s="127"/>
      <c r="AA207" s="132">
        <f>SUM(AA208:AA212)</f>
        <v>0</v>
      </c>
      <c r="AE207" s="136"/>
      <c r="AF207" s="136"/>
      <c r="AG207" s="1">
        <v>1.1415999999999999</v>
      </c>
      <c r="AR207" s="133" t="s">
        <v>141</v>
      </c>
      <c r="AT207" s="134" t="s">
        <v>72</v>
      </c>
      <c r="AU207" s="134" t="s">
        <v>80</v>
      </c>
      <c r="AY207" s="133" t="s">
        <v>135</v>
      </c>
      <c r="BK207" s="135">
        <f>SUM(BK208:BK212)</f>
        <v>0</v>
      </c>
    </row>
    <row r="208" spans="2:65" s="1" customFormat="1" ht="38.25" customHeight="1">
      <c r="B208" s="240"/>
      <c r="C208" s="249" t="s">
        <v>791</v>
      </c>
      <c r="D208" s="249" t="s">
        <v>136</v>
      </c>
      <c r="E208" s="250" t="s">
        <v>792</v>
      </c>
      <c r="F208" s="422" t="s">
        <v>793</v>
      </c>
      <c r="G208" s="422"/>
      <c r="H208" s="422"/>
      <c r="I208" s="422"/>
      <c r="J208" s="251" t="s">
        <v>139</v>
      </c>
      <c r="K208" s="252">
        <v>170.00399999999999</v>
      </c>
      <c r="L208" s="410"/>
      <c r="M208" s="410"/>
      <c r="N208" s="410"/>
      <c r="O208" s="410"/>
      <c r="P208" s="410"/>
      <c r="Q208" s="410"/>
      <c r="R208" s="241"/>
      <c r="T208" s="143" t="s">
        <v>5</v>
      </c>
      <c r="U208" s="40" t="s">
        <v>40</v>
      </c>
      <c r="V208" s="144">
        <v>0.443</v>
      </c>
      <c r="W208" s="144">
        <f>V208*K208</f>
        <v>75.311771999999991</v>
      </c>
      <c r="X208" s="144">
        <v>5.2999999999999998E-4</v>
      </c>
      <c r="Y208" s="144">
        <f>X208*K208</f>
        <v>9.0102119999999994E-2</v>
      </c>
      <c r="Z208" s="144">
        <v>0</v>
      </c>
      <c r="AA208" s="145">
        <f>Z208*K208</f>
        <v>0</v>
      </c>
      <c r="AE208" s="410">
        <v>15.843</v>
      </c>
      <c r="AF208" s="410"/>
      <c r="AG208" s="1">
        <v>1.1415999999999999</v>
      </c>
      <c r="AR208" s="18" t="s">
        <v>198</v>
      </c>
      <c r="AT208" s="18" t="s">
        <v>136</v>
      </c>
      <c r="AU208" s="18" t="s">
        <v>141</v>
      </c>
      <c r="AY208" s="18" t="s">
        <v>135</v>
      </c>
      <c r="BE208" s="146">
        <f>IF(U208="základná",N208,0)</f>
        <v>0</v>
      </c>
      <c r="BF208" s="146">
        <f>IF(U208="znížená",N208,0)</f>
        <v>0</v>
      </c>
      <c r="BG208" s="146">
        <f>IF(U208="zákl. prenesená",N208,0)</f>
        <v>0</v>
      </c>
      <c r="BH208" s="146">
        <f>IF(U208="zníž. prenesená",N208,0)</f>
        <v>0</v>
      </c>
      <c r="BI208" s="146">
        <f>IF(U208="nulová",N208,0)</f>
        <v>0</v>
      </c>
      <c r="BJ208" s="18" t="s">
        <v>141</v>
      </c>
      <c r="BK208" s="147">
        <f>ROUND(L208*K208,3)</f>
        <v>0</v>
      </c>
      <c r="BL208" s="18" t="s">
        <v>198</v>
      </c>
      <c r="BM208" s="18" t="s">
        <v>794</v>
      </c>
    </row>
    <row r="209" spans="1:65" s="1" customFormat="1" ht="25.5" customHeight="1">
      <c r="B209" s="240"/>
      <c r="C209" s="249" t="s">
        <v>795</v>
      </c>
      <c r="D209" s="249" t="s">
        <v>136</v>
      </c>
      <c r="E209" s="250" t="s">
        <v>796</v>
      </c>
      <c r="F209" s="422" t="s">
        <v>797</v>
      </c>
      <c r="G209" s="422"/>
      <c r="H209" s="422"/>
      <c r="I209" s="422"/>
      <c r="J209" s="251" t="s">
        <v>139</v>
      </c>
      <c r="K209" s="252">
        <v>170.00399999999999</v>
      </c>
      <c r="L209" s="410"/>
      <c r="M209" s="410"/>
      <c r="N209" s="410"/>
      <c r="O209" s="410"/>
      <c r="P209" s="410"/>
      <c r="Q209" s="410"/>
      <c r="R209" s="241"/>
      <c r="T209" s="143" t="s">
        <v>5</v>
      </c>
      <c r="U209" s="40" t="s">
        <v>40</v>
      </c>
      <c r="V209" s="144">
        <v>0.17699999999999999</v>
      </c>
      <c r="W209" s="144">
        <f>V209*K209</f>
        <v>30.090707999999996</v>
      </c>
      <c r="X209" s="144">
        <v>1.9000000000000001E-4</v>
      </c>
      <c r="Y209" s="144">
        <f>X209*K209</f>
        <v>3.2300759999999998E-2</v>
      </c>
      <c r="Z209" s="144">
        <v>0</v>
      </c>
      <c r="AA209" s="145">
        <f>Z209*K209</f>
        <v>0</v>
      </c>
      <c r="AE209" s="410">
        <v>6.15</v>
      </c>
      <c r="AF209" s="410"/>
      <c r="AG209" s="1">
        <v>1.1415999999999999</v>
      </c>
      <c r="AR209" s="18" t="s">
        <v>198</v>
      </c>
      <c r="AT209" s="18" t="s">
        <v>136</v>
      </c>
      <c r="AU209" s="18" t="s">
        <v>141</v>
      </c>
      <c r="AY209" s="18" t="s">
        <v>135</v>
      </c>
      <c r="BE209" s="146">
        <f>IF(U209="základná",N209,0)</f>
        <v>0</v>
      </c>
      <c r="BF209" s="146">
        <f>IF(U209="znížená",N209,0)</f>
        <v>0</v>
      </c>
      <c r="BG209" s="146">
        <f>IF(U209="zákl. prenesená",N209,0)</f>
        <v>0</v>
      </c>
      <c r="BH209" s="146">
        <f>IF(U209="zníž. prenesená",N209,0)</f>
        <v>0</v>
      </c>
      <c r="BI209" s="146">
        <f>IF(U209="nulová",N209,0)</f>
        <v>0</v>
      </c>
      <c r="BJ209" s="18" t="s">
        <v>141</v>
      </c>
      <c r="BK209" s="147">
        <f>ROUND(L209*K209,3)</f>
        <v>0</v>
      </c>
      <c r="BL209" s="18" t="s">
        <v>198</v>
      </c>
      <c r="BM209" s="18" t="s">
        <v>798</v>
      </c>
    </row>
    <row r="210" spans="1:65" s="1" customFormat="1" ht="25.5" customHeight="1">
      <c r="B210" s="240"/>
      <c r="C210" s="249" t="s">
        <v>799</v>
      </c>
      <c r="D210" s="249" t="s">
        <v>136</v>
      </c>
      <c r="E210" s="250" t="s">
        <v>800</v>
      </c>
      <c r="F210" s="422" t="s">
        <v>801</v>
      </c>
      <c r="G210" s="422"/>
      <c r="H210" s="422"/>
      <c r="I210" s="422"/>
      <c r="J210" s="251" t="s">
        <v>139</v>
      </c>
      <c r="K210" s="252">
        <v>166.34100000000001</v>
      </c>
      <c r="L210" s="410"/>
      <c r="M210" s="410"/>
      <c r="N210" s="410"/>
      <c r="O210" s="410"/>
      <c r="P210" s="410"/>
      <c r="Q210" s="410"/>
      <c r="R210" s="241"/>
      <c r="T210" s="143" t="s">
        <v>5</v>
      </c>
      <c r="U210" s="40" t="s">
        <v>40</v>
      </c>
      <c r="V210" s="144">
        <v>0.38600000000000001</v>
      </c>
      <c r="W210" s="144">
        <f>V210*K210</f>
        <v>64.207626000000005</v>
      </c>
      <c r="X210" s="144">
        <v>2.3000000000000001E-4</v>
      </c>
      <c r="Y210" s="144">
        <f>X210*K210</f>
        <v>3.8258430000000003E-2</v>
      </c>
      <c r="Z210" s="144">
        <v>0</v>
      </c>
      <c r="AA210" s="145">
        <f>Z210*K210</f>
        <v>0</v>
      </c>
      <c r="AE210" s="410">
        <v>5.9829999999999997</v>
      </c>
      <c r="AF210" s="410"/>
      <c r="AG210" s="1">
        <v>1.1415999999999999</v>
      </c>
      <c r="AR210" s="18" t="s">
        <v>198</v>
      </c>
      <c r="AT210" s="18" t="s">
        <v>136</v>
      </c>
      <c r="AU210" s="18" t="s">
        <v>141</v>
      </c>
      <c r="AY210" s="18" t="s">
        <v>135</v>
      </c>
      <c r="BE210" s="146">
        <f>IF(U210="základná",N210,0)</f>
        <v>0</v>
      </c>
      <c r="BF210" s="146">
        <f>IF(U210="znížená",N210,0)</f>
        <v>0</v>
      </c>
      <c r="BG210" s="146">
        <f>IF(U210="zákl. prenesená",N210,0)</f>
        <v>0</v>
      </c>
      <c r="BH210" s="146">
        <f>IF(U210="zníž. prenesená",N210,0)</f>
        <v>0</v>
      </c>
      <c r="BI210" s="146">
        <f>IF(U210="nulová",N210,0)</f>
        <v>0</v>
      </c>
      <c r="BJ210" s="18" t="s">
        <v>141</v>
      </c>
      <c r="BK210" s="147">
        <f>ROUND(L210*K210,3)</f>
        <v>0</v>
      </c>
      <c r="BL210" s="18" t="s">
        <v>198</v>
      </c>
      <c r="BM210" s="18" t="s">
        <v>802</v>
      </c>
    </row>
    <row r="211" spans="1:65" s="1" customFormat="1" ht="38.25" customHeight="1">
      <c r="B211" s="240"/>
      <c r="C211" s="249" t="s">
        <v>803</v>
      </c>
      <c r="D211" s="249" t="s">
        <v>136</v>
      </c>
      <c r="E211" s="250" t="s">
        <v>804</v>
      </c>
      <c r="F211" s="422" t="s">
        <v>805</v>
      </c>
      <c r="G211" s="422"/>
      <c r="H211" s="422"/>
      <c r="I211" s="422"/>
      <c r="J211" s="251" t="s">
        <v>139</v>
      </c>
      <c r="K211" s="252">
        <v>426.077</v>
      </c>
      <c r="L211" s="410"/>
      <c r="M211" s="410"/>
      <c r="N211" s="410"/>
      <c r="O211" s="410"/>
      <c r="P211" s="410"/>
      <c r="Q211" s="410"/>
      <c r="R211" s="241"/>
      <c r="T211" s="143" t="s">
        <v>5</v>
      </c>
      <c r="U211" s="40" t="s">
        <v>40</v>
      </c>
      <c r="V211" s="144">
        <v>0.11</v>
      </c>
      <c r="W211" s="144">
        <f>V211*K211</f>
        <v>46.868470000000002</v>
      </c>
      <c r="X211" s="144">
        <v>5.0000000000000001E-4</v>
      </c>
      <c r="Y211" s="144">
        <f>X211*K211</f>
        <v>0.21303849999999999</v>
      </c>
      <c r="Z211" s="144">
        <v>0</v>
      </c>
      <c r="AA211" s="145">
        <f>Z211*K211</f>
        <v>0</v>
      </c>
      <c r="AE211" s="410">
        <v>2.34</v>
      </c>
      <c r="AF211" s="410"/>
      <c r="AG211" s="1">
        <v>1.1415999999999999</v>
      </c>
      <c r="AR211" s="18" t="s">
        <v>198</v>
      </c>
      <c r="AT211" s="18" t="s">
        <v>136</v>
      </c>
      <c r="AU211" s="18" t="s">
        <v>141</v>
      </c>
      <c r="AY211" s="18" t="s">
        <v>135</v>
      </c>
      <c r="BE211" s="146">
        <f>IF(U211="základná",N211,0)</f>
        <v>0</v>
      </c>
      <c r="BF211" s="146">
        <f>IF(U211="znížená",N211,0)</f>
        <v>0</v>
      </c>
      <c r="BG211" s="146">
        <f>IF(U211="zákl. prenesená",N211,0)</f>
        <v>0</v>
      </c>
      <c r="BH211" s="146">
        <f>IF(U211="zníž. prenesená",N211,0)</f>
        <v>0</v>
      </c>
      <c r="BI211" s="146">
        <f>IF(U211="nulová",N211,0)</f>
        <v>0</v>
      </c>
      <c r="BJ211" s="18" t="s">
        <v>141</v>
      </c>
      <c r="BK211" s="147">
        <f>ROUND(L211*K211,3)</f>
        <v>0</v>
      </c>
      <c r="BL211" s="18" t="s">
        <v>198</v>
      </c>
      <c r="BM211" s="18" t="s">
        <v>806</v>
      </c>
    </row>
    <row r="212" spans="1:65" s="1" customFormat="1" ht="25.5" customHeight="1">
      <c r="B212" s="240"/>
      <c r="C212" s="249" t="s">
        <v>807</v>
      </c>
      <c r="D212" s="249" t="s">
        <v>136</v>
      </c>
      <c r="E212" s="250" t="s">
        <v>808</v>
      </c>
      <c r="F212" s="422" t="s">
        <v>809</v>
      </c>
      <c r="G212" s="422"/>
      <c r="H212" s="422"/>
      <c r="I212" s="422"/>
      <c r="J212" s="251" t="s">
        <v>139</v>
      </c>
      <c r="K212" s="252">
        <v>25.902999999999999</v>
      </c>
      <c r="L212" s="410"/>
      <c r="M212" s="410"/>
      <c r="N212" s="410"/>
      <c r="O212" s="410"/>
      <c r="P212" s="410"/>
      <c r="Q212" s="410"/>
      <c r="R212" s="241"/>
      <c r="T212" s="143" t="s">
        <v>5</v>
      </c>
      <c r="U212" s="152" t="s">
        <v>40</v>
      </c>
      <c r="V212" s="153">
        <v>7.7600000000000002E-2</v>
      </c>
      <c r="W212" s="153">
        <f>V212*K212</f>
        <v>2.0100728000000001</v>
      </c>
      <c r="X212" s="153">
        <v>5.0000000000000001E-4</v>
      </c>
      <c r="Y212" s="153">
        <f>X212*K212</f>
        <v>1.2951499999999999E-2</v>
      </c>
      <c r="Z212" s="153">
        <v>0</v>
      </c>
      <c r="AA212" s="154">
        <f>Z212*K212</f>
        <v>0</v>
      </c>
      <c r="AE212" s="410">
        <v>1.849</v>
      </c>
      <c r="AF212" s="410"/>
      <c r="AG212" s="1">
        <v>1.1415999999999999</v>
      </c>
      <c r="AR212" s="18" t="s">
        <v>198</v>
      </c>
      <c r="AT212" s="18" t="s">
        <v>136</v>
      </c>
      <c r="AU212" s="18" t="s">
        <v>141</v>
      </c>
      <c r="AY212" s="18" t="s">
        <v>135</v>
      </c>
      <c r="BE212" s="146">
        <f>IF(U212="základná",N212,0)</f>
        <v>0</v>
      </c>
      <c r="BF212" s="146">
        <f>IF(U212="znížená",N212,0)</f>
        <v>0</v>
      </c>
      <c r="BG212" s="146">
        <f>IF(U212="zákl. prenesená",N212,0)</f>
        <v>0</v>
      </c>
      <c r="BH212" s="146">
        <f>IF(U212="zníž. prenesená",N212,0)</f>
        <v>0</v>
      </c>
      <c r="BI212" s="146">
        <f>IF(U212="nulová",N212,0)</f>
        <v>0</v>
      </c>
      <c r="BJ212" s="18" t="s">
        <v>141</v>
      </c>
      <c r="BK212" s="147">
        <f>ROUND(L212*K212,3)</f>
        <v>0</v>
      </c>
      <c r="BL212" s="18" t="s">
        <v>198</v>
      </c>
      <c r="BM212" s="18" t="s">
        <v>810</v>
      </c>
    </row>
    <row r="213" spans="1:65" s="1" customFormat="1" ht="6.95" customHeight="1">
      <c r="B213" s="218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219"/>
      <c r="AE213" s="285"/>
      <c r="AF213" s="285"/>
      <c r="AG213" s="1">
        <v>1.1415999999999999</v>
      </c>
    </row>
    <row r="214" spans="1:65" s="167" customFormat="1" ht="37.5" customHeight="1">
      <c r="B214" s="168"/>
      <c r="C214" s="169"/>
      <c r="D214" s="170" t="s">
        <v>811</v>
      </c>
      <c r="E214" s="170"/>
      <c r="F214" s="170"/>
      <c r="G214" s="170"/>
      <c r="H214" s="170"/>
      <c r="I214" s="170"/>
      <c r="J214" s="170"/>
      <c r="K214" s="169"/>
      <c r="L214" s="170"/>
      <c r="M214" s="170"/>
      <c r="N214" s="417"/>
      <c r="O214" s="418"/>
      <c r="P214" s="418"/>
      <c r="Q214" s="418"/>
      <c r="R214" s="171"/>
      <c r="AE214" s="288"/>
      <c r="AF214" s="288"/>
      <c r="AG214" s="1">
        <v>1.1415999999999999</v>
      </c>
    </row>
    <row r="215" spans="1:65" s="167" customFormat="1" ht="21" customHeight="1">
      <c r="B215" s="168"/>
      <c r="C215" s="172"/>
      <c r="D215" s="173" t="s">
        <v>812</v>
      </c>
      <c r="E215" s="173"/>
      <c r="F215" s="173"/>
      <c r="G215" s="173"/>
      <c r="H215" s="173"/>
      <c r="I215" s="173"/>
      <c r="J215" s="173"/>
      <c r="K215" s="172"/>
      <c r="L215" s="173"/>
      <c r="M215" s="173"/>
      <c r="N215" s="419"/>
      <c r="O215" s="420"/>
      <c r="P215" s="420"/>
      <c r="Q215" s="420"/>
      <c r="R215" s="171"/>
      <c r="AE215" s="289"/>
      <c r="AF215" s="289"/>
      <c r="AG215" s="1">
        <v>1.1415999999999999</v>
      </c>
    </row>
    <row r="216" spans="1:65" s="174" customFormat="1" ht="19.5" customHeight="1">
      <c r="B216" s="175"/>
      <c r="C216" s="176"/>
      <c r="D216" s="177"/>
      <c r="E216" s="177"/>
      <c r="F216" s="178"/>
      <c r="G216" s="177"/>
      <c r="H216" s="177"/>
      <c r="I216" s="177"/>
      <c r="J216" s="177"/>
      <c r="K216" s="179"/>
      <c r="L216" s="177"/>
      <c r="M216" s="177"/>
      <c r="N216" s="177"/>
      <c r="O216" s="177"/>
      <c r="P216" s="177"/>
      <c r="Q216" s="177"/>
      <c r="R216" s="180"/>
      <c r="AE216" s="177"/>
      <c r="AF216" s="177"/>
      <c r="AG216" s="1">
        <v>1.1415999999999999</v>
      </c>
    </row>
    <row r="217" spans="1:65" s="188" customFormat="1" ht="18" customHeight="1">
      <c r="A217" s="181"/>
      <c r="B217" s="175"/>
      <c r="C217" s="176">
        <v>71</v>
      </c>
      <c r="D217" s="182"/>
      <c r="E217" s="183" t="s">
        <v>861</v>
      </c>
      <c r="F217" s="184" t="s">
        <v>862</v>
      </c>
      <c r="G217" s="185"/>
      <c r="H217" s="185"/>
      <c r="I217" s="185"/>
      <c r="J217" s="184" t="s">
        <v>853</v>
      </c>
      <c r="K217" s="186">
        <v>17</v>
      </c>
      <c r="L217" s="196"/>
      <c r="M217" s="196"/>
      <c r="N217" s="413"/>
      <c r="O217" s="414"/>
      <c r="P217" s="414"/>
      <c r="Q217" s="414"/>
      <c r="R217" s="187"/>
      <c r="AE217" s="286"/>
      <c r="AF217" s="286">
        <v>10.954000000000001</v>
      </c>
      <c r="AG217" s="1">
        <v>1.1415999999999999</v>
      </c>
    </row>
    <row r="218" spans="1:65" s="188" customFormat="1" ht="18" customHeight="1">
      <c r="A218" s="181"/>
      <c r="B218" s="175"/>
      <c r="C218" s="176">
        <v>72</v>
      </c>
      <c r="D218" s="182"/>
      <c r="E218" s="183" t="s">
        <v>813</v>
      </c>
      <c r="F218" s="184" t="s">
        <v>814</v>
      </c>
      <c r="G218" s="185"/>
      <c r="H218" s="185"/>
      <c r="I218" s="185"/>
      <c r="J218" s="184" t="s">
        <v>815</v>
      </c>
      <c r="K218" s="186">
        <v>60</v>
      </c>
      <c r="L218" s="196"/>
      <c r="M218" s="286"/>
      <c r="N218" s="413"/>
      <c r="O218" s="414"/>
      <c r="P218" s="414"/>
      <c r="Q218" s="414"/>
      <c r="R218" s="187"/>
      <c r="AE218" s="286"/>
      <c r="AF218" s="286">
        <v>0.81299999999999994</v>
      </c>
      <c r="AG218" s="1">
        <v>1.1415999999999999</v>
      </c>
    </row>
    <row r="219" spans="1:65" s="188" customFormat="1" ht="18" customHeight="1">
      <c r="A219" s="181"/>
      <c r="B219" s="175"/>
      <c r="C219" s="176">
        <v>73</v>
      </c>
      <c r="D219" s="182"/>
      <c r="E219" s="183" t="s">
        <v>816</v>
      </c>
      <c r="F219" s="184" t="s">
        <v>817</v>
      </c>
      <c r="G219" s="185"/>
      <c r="H219" s="185"/>
      <c r="I219" s="185"/>
      <c r="J219" s="184" t="s">
        <v>815</v>
      </c>
      <c r="K219" s="186">
        <v>60</v>
      </c>
      <c r="L219" s="196"/>
      <c r="M219" s="286"/>
      <c r="N219" s="413"/>
      <c r="O219" s="414"/>
      <c r="P219" s="414"/>
      <c r="Q219" s="414"/>
      <c r="R219" s="187"/>
      <c r="AE219" s="286"/>
      <c r="AF219" s="286">
        <v>0.79700000000000004</v>
      </c>
      <c r="AG219" s="1">
        <v>1.1415999999999999</v>
      </c>
    </row>
    <row r="220" spans="1:65" s="188" customFormat="1" ht="18" customHeight="1">
      <c r="A220" s="181"/>
      <c r="B220" s="175"/>
      <c r="C220" s="176">
        <v>74</v>
      </c>
      <c r="D220" s="182"/>
      <c r="E220" s="183" t="s">
        <v>818</v>
      </c>
      <c r="F220" s="184" t="s">
        <v>819</v>
      </c>
      <c r="G220" s="185"/>
      <c r="H220" s="185"/>
      <c r="I220" s="185"/>
      <c r="J220" s="184" t="s">
        <v>820</v>
      </c>
      <c r="K220" s="186">
        <v>6</v>
      </c>
      <c r="L220" s="196"/>
      <c r="M220" s="286"/>
      <c r="N220" s="413"/>
      <c r="O220" s="414"/>
      <c r="P220" s="414"/>
      <c r="Q220" s="414"/>
      <c r="R220" s="187"/>
      <c r="AE220" s="286"/>
      <c r="AF220" s="286">
        <v>1.8420000000000001</v>
      </c>
      <c r="AG220" s="1">
        <v>1.1415999999999999</v>
      </c>
    </row>
    <row r="221" spans="1:65" s="188" customFormat="1" ht="18" customHeight="1">
      <c r="A221" s="181"/>
      <c r="B221" s="175"/>
      <c r="C221" s="176">
        <v>75</v>
      </c>
      <c r="D221" s="182"/>
      <c r="E221" s="183" t="s">
        <v>821</v>
      </c>
      <c r="F221" s="184" t="s">
        <v>822</v>
      </c>
      <c r="G221" s="185"/>
      <c r="H221" s="185"/>
      <c r="I221" s="185"/>
      <c r="J221" s="184" t="s">
        <v>820</v>
      </c>
      <c r="K221" s="186">
        <v>6</v>
      </c>
      <c r="L221" s="196"/>
      <c r="M221" s="286"/>
      <c r="N221" s="413"/>
      <c r="O221" s="414"/>
      <c r="P221" s="414"/>
      <c r="Q221" s="414"/>
      <c r="R221" s="187"/>
      <c r="AE221" s="286"/>
      <c r="AF221" s="286">
        <v>1.427</v>
      </c>
      <c r="AG221" s="1">
        <v>1.1415999999999999</v>
      </c>
    </row>
    <row r="222" spans="1:65" s="188" customFormat="1" ht="18" customHeight="1">
      <c r="A222" s="181"/>
      <c r="B222" s="175"/>
      <c r="C222" s="176">
        <v>76</v>
      </c>
      <c r="D222" s="182"/>
      <c r="E222" s="183" t="s">
        <v>823</v>
      </c>
      <c r="F222" s="184" t="s">
        <v>824</v>
      </c>
      <c r="G222" s="185"/>
      <c r="H222" s="185"/>
      <c r="I222" s="185"/>
      <c r="J222" s="184" t="s">
        <v>815</v>
      </c>
      <c r="K222" s="186">
        <v>10</v>
      </c>
      <c r="L222" s="196"/>
      <c r="M222" s="286"/>
      <c r="N222" s="413"/>
      <c r="O222" s="414"/>
      <c r="P222" s="414"/>
      <c r="Q222" s="414"/>
      <c r="R222" s="187"/>
      <c r="AE222" s="286"/>
      <c r="AF222" s="286">
        <v>0.97899999999999998</v>
      </c>
      <c r="AG222" s="1">
        <v>1.1415999999999999</v>
      </c>
    </row>
    <row r="223" spans="1:65" s="188" customFormat="1" ht="18" customHeight="1">
      <c r="A223" s="181"/>
      <c r="B223" s="175"/>
      <c r="C223" s="176">
        <v>77</v>
      </c>
      <c r="D223" s="182"/>
      <c r="E223" s="183" t="s">
        <v>825</v>
      </c>
      <c r="F223" s="184" t="s">
        <v>826</v>
      </c>
      <c r="G223" s="185"/>
      <c r="H223" s="185"/>
      <c r="I223" s="185"/>
      <c r="J223" s="184" t="s">
        <v>815</v>
      </c>
      <c r="K223" s="186">
        <v>10</v>
      </c>
      <c r="L223" s="196"/>
      <c r="M223" s="286"/>
      <c r="N223" s="413"/>
      <c r="O223" s="414"/>
      <c r="P223" s="414"/>
      <c r="Q223" s="414"/>
      <c r="R223" s="187"/>
      <c r="AE223" s="286"/>
      <c r="AF223" s="286">
        <v>1.494</v>
      </c>
      <c r="AG223" s="1">
        <v>1.1415999999999999</v>
      </c>
    </row>
    <row r="224" spans="1:65" s="188" customFormat="1" ht="18" customHeight="1">
      <c r="A224" s="181"/>
      <c r="B224" s="175"/>
      <c r="C224" s="176">
        <v>78</v>
      </c>
      <c r="D224" s="182"/>
      <c r="E224" s="183" t="s">
        <v>827</v>
      </c>
      <c r="F224" s="184" t="s">
        <v>828</v>
      </c>
      <c r="G224" s="185"/>
      <c r="H224" s="185"/>
      <c r="I224" s="185"/>
      <c r="J224" s="184" t="s">
        <v>815</v>
      </c>
      <c r="K224" s="186">
        <v>250</v>
      </c>
      <c r="L224" s="196"/>
      <c r="M224" s="286"/>
      <c r="N224" s="413"/>
      <c r="O224" s="414"/>
      <c r="P224" s="414"/>
      <c r="Q224" s="414"/>
      <c r="R224" s="187"/>
      <c r="AE224" s="286"/>
      <c r="AF224" s="286">
        <v>4.7140000000000004</v>
      </c>
      <c r="AG224" s="1">
        <v>1.1415999999999999</v>
      </c>
    </row>
    <row r="225" spans="1:33" s="188" customFormat="1" ht="18" customHeight="1">
      <c r="A225" s="181"/>
      <c r="B225" s="175"/>
      <c r="C225" s="176">
        <v>79</v>
      </c>
      <c r="D225" s="182"/>
      <c r="E225" s="183" t="s">
        <v>829</v>
      </c>
      <c r="F225" s="184" t="s">
        <v>830</v>
      </c>
      <c r="G225" s="185"/>
      <c r="H225" s="185"/>
      <c r="I225" s="185"/>
      <c r="J225" s="184" t="s">
        <v>815</v>
      </c>
      <c r="K225" s="186">
        <v>250</v>
      </c>
      <c r="L225" s="196"/>
      <c r="M225" s="286"/>
      <c r="N225" s="413"/>
      <c r="O225" s="414"/>
      <c r="P225" s="414"/>
      <c r="Q225" s="414"/>
      <c r="R225" s="187"/>
      <c r="AE225" s="286"/>
      <c r="AF225" s="286">
        <v>1.1779999999999999</v>
      </c>
      <c r="AG225" s="1">
        <v>1.1415999999999999</v>
      </c>
    </row>
    <row r="226" spans="1:33" s="188" customFormat="1" ht="18" customHeight="1">
      <c r="A226" s="181"/>
      <c r="B226" s="175"/>
      <c r="C226" s="176">
        <v>80</v>
      </c>
      <c r="D226" s="182"/>
      <c r="E226" s="183" t="s">
        <v>831</v>
      </c>
      <c r="F226" s="184" t="s">
        <v>832</v>
      </c>
      <c r="G226" s="185"/>
      <c r="H226" s="185"/>
      <c r="I226" s="185"/>
      <c r="J226" s="184" t="s">
        <v>820</v>
      </c>
      <c r="K226" s="186">
        <v>170</v>
      </c>
      <c r="L226" s="196"/>
      <c r="M226" s="286"/>
      <c r="N226" s="413"/>
      <c r="O226" s="414"/>
      <c r="P226" s="414"/>
      <c r="Q226" s="414"/>
      <c r="R226" s="187"/>
      <c r="AE226" s="286"/>
      <c r="AF226" s="286">
        <v>1.494</v>
      </c>
      <c r="AG226" s="1">
        <v>1.1415999999999999</v>
      </c>
    </row>
    <row r="227" spans="1:33" s="188" customFormat="1" ht="18" customHeight="1">
      <c r="A227" s="181"/>
      <c r="B227" s="175"/>
      <c r="C227" s="176">
        <v>81</v>
      </c>
      <c r="D227" s="182"/>
      <c r="E227" s="183" t="s">
        <v>833</v>
      </c>
      <c r="F227" s="184" t="s">
        <v>834</v>
      </c>
      <c r="G227" s="185"/>
      <c r="H227" s="185"/>
      <c r="I227" s="185"/>
      <c r="J227" s="184" t="s">
        <v>820</v>
      </c>
      <c r="K227" s="186">
        <v>3</v>
      </c>
      <c r="L227" s="196"/>
      <c r="M227" s="286"/>
      <c r="N227" s="413"/>
      <c r="O227" s="414"/>
      <c r="P227" s="414"/>
      <c r="Q227" s="414"/>
      <c r="R227" s="187"/>
      <c r="AE227" s="286"/>
      <c r="AF227" s="286">
        <v>3.22</v>
      </c>
      <c r="AG227" s="1">
        <v>1.1415999999999999</v>
      </c>
    </row>
    <row r="228" spans="1:33" s="188" customFormat="1" ht="18" customHeight="1">
      <c r="A228" s="181"/>
      <c r="B228" s="175"/>
      <c r="C228" s="176">
        <v>82</v>
      </c>
      <c r="D228" s="182"/>
      <c r="E228" s="183" t="s">
        <v>835</v>
      </c>
      <c r="F228" s="184" t="s">
        <v>836</v>
      </c>
      <c r="G228" s="185"/>
      <c r="H228" s="185"/>
      <c r="I228" s="185"/>
      <c r="J228" s="184" t="s">
        <v>820</v>
      </c>
      <c r="K228" s="186">
        <v>3</v>
      </c>
      <c r="L228" s="196"/>
      <c r="M228" s="286"/>
      <c r="N228" s="413"/>
      <c r="O228" s="414"/>
      <c r="P228" s="414"/>
      <c r="Q228" s="414"/>
      <c r="R228" s="187"/>
      <c r="AE228" s="286"/>
      <c r="AF228" s="286">
        <v>12.63</v>
      </c>
      <c r="AG228" s="1">
        <v>1.1415999999999999</v>
      </c>
    </row>
    <row r="229" spans="1:33" s="188" customFormat="1" ht="18" customHeight="1">
      <c r="A229" s="181"/>
      <c r="B229" s="175"/>
      <c r="C229" s="176">
        <v>83</v>
      </c>
      <c r="D229" s="182"/>
      <c r="E229" s="183" t="s">
        <v>837</v>
      </c>
      <c r="F229" s="184" t="s">
        <v>838</v>
      </c>
      <c r="G229" s="185"/>
      <c r="H229" s="185"/>
      <c r="I229" s="185"/>
      <c r="J229" s="184" t="s">
        <v>820</v>
      </c>
      <c r="K229" s="186">
        <v>3</v>
      </c>
      <c r="L229" s="196"/>
      <c r="M229" s="286"/>
      <c r="N229" s="413"/>
      <c r="O229" s="414"/>
      <c r="P229" s="414"/>
      <c r="Q229" s="414"/>
      <c r="R229" s="187"/>
      <c r="AE229" s="286"/>
      <c r="AF229" s="286">
        <v>1.3280000000000001</v>
      </c>
      <c r="AG229" s="1">
        <v>1.1415999999999999</v>
      </c>
    </row>
    <row r="230" spans="1:33" s="188" customFormat="1" ht="18" customHeight="1">
      <c r="A230" s="181"/>
      <c r="B230" s="175"/>
      <c r="C230" s="176">
        <v>84</v>
      </c>
      <c r="D230" s="182"/>
      <c r="E230" s="183" t="s">
        <v>863</v>
      </c>
      <c r="F230" s="184" t="s">
        <v>864</v>
      </c>
      <c r="G230" s="185"/>
      <c r="H230" s="185"/>
      <c r="I230" s="185"/>
      <c r="J230" s="184" t="s">
        <v>820</v>
      </c>
      <c r="K230" s="186">
        <v>2</v>
      </c>
      <c r="L230" s="196"/>
      <c r="M230" s="286"/>
      <c r="N230" s="413"/>
      <c r="O230" s="414"/>
      <c r="P230" s="414"/>
      <c r="Q230" s="414"/>
      <c r="R230" s="187"/>
      <c r="AE230" s="286"/>
      <c r="AF230" s="286">
        <v>0.79700000000000004</v>
      </c>
      <c r="AG230" s="1">
        <v>1.1415999999999999</v>
      </c>
    </row>
    <row r="231" spans="1:33" s="188" customFormat="1" ht="18" customHeight="1">
      <c r="A231" s="181"/>
      <c r="B231" s="175"/>
      <c r="C231" s="176">
        <v>85</v>
      </c>
      <c r="D231" s="182"/>
      <c r="E231" s="183" t="s">
        <v>839</v>
      </c>
      <c r="F231" s="184" t="s">
        <v>840</v>
      </c>
      <c r="G231" s="185"/>
      <c r="H231" s="185"/>
      <c r="I231" s="185"/>
      <c r="J231" s="184" t="s">
        <v>820</v>
      </c>
      <c r="K231" s="186">
        <v>40</v>
      </c>
      <c r="L231" s="196"/>
      <c r="M231" s="286"/>
      <c r="N231" s="413"/>
      <c r="O231" s="414"/>
      <c r="P231" s="414"/>
      <c r="Q231" s="414"/>
      <c r="R231" s="187"/>
      <c r="AE231" s="286"/>
      <c r="AF231" s="286">
        <v>0.54800000000000004</v>
      </c>
      <c r="AG231" s="1">
        <v>1.1415999999999999</v>
      </c>
    </row>
    <row r="232" spans="1:33" s="188" customFormat="1" ht="18" customHeight="1">
      <c r="A232" s="181"/>
      <c r="B232" s="175"/>
      <c r="C232" s="176">
        <v>86</v>
      </c>
      <c r="D232" s="182"/>
      <c r="E232" s="183" t="s">
        <v>841</v>
      </c>
      <c r="F232" s="184" t="s">
        <v>842</v>
      </c>
      <c r="G232" s="185"/>
      <c r="H232" s="185"/>
      <c r="I232" s="185"/>
      <c r="J232" s="184" t="s">
        <v>820</v>
      </c>
      <c r="K232" s="186">
        <v>3</v>
      </c>
      <c r="L232" s="196"/>
      <c r="M232" s="286"/>
      <c r="N232" s="413"/>
      <c r="O232" s="414"/>
      <c r="P232" s="414"/>
      <c r="Q232" s="414"/>
      <c r="R232" s="187"/>
      <c r="AE232" s="286"/>
      <c r="AF232" s="286">
        <v>0.56399999999999995</v>
      </c>
      <c r="AG232" s="1">
        <v>1.1415999999999999</v>
      </c>
    </row>
    <row r="233" spans="1:33" s="188" customFormat="1" ht="18" customHeight="1">
      <c r="A233" s="181"/>
      <c r="B233" s="175"/>
      <c r="C233" s="176">
        <v>87</v>
      </c>
      <c r="D233" s="182"/>
      <c r="E233" s="183" t="s">
        <v>843</v>
      </c>
      <c r="F233" s="184" t="s">
        <v>844</v>
      </c>
      <c r="G233" s="185"/>
      <c r="H233" s="185"/>
      <c r="I233" s="185"/>
      <c r="J233" s="184" t="s">
        <v>820</v>
      </c>
      <c r="K233" s="186">
        <v>6</v>
      </c>
      <c r="L233" s="196"/>
      <c r="M233" s="286"/>
      <c r="N233" s="413"/>
      <c r="O233" s="414"/>
      <c r="P233" s="414"/>
      <c r="Q233" s="414"/>
      <c r="R233" s="187"/>
      <c r="AE233" s="286"/>
      <c r="AF233" s="286">
        <v>1.8260000000000001</v>
      </c>
      <c r="AG233" s="1">
        <v>1.1415999999999999</v>
      </c>
    </row>
    <row r="234" spans="1:33" s="188" customFormat="1" ht="18" customHeight="1">
      <c r="A234" s="181"/>
      <c r="B234" s="175"/>
      <c r="C234" s="176">
        <v>88</v>
      </c>
      <c r="D234" s="182"/>
      <c r="E234" s="183" t="s">
        <v>869</v>
      </c>
      <c r="F234" s="184" t="s">
        <v>870</v>
      </c>
      <c r="G234" s="185"/>
      <c r="H234" s="185"/>
      <c r="I234" s="185"/>
      <c r="J234" s="184" t="s">
        <v>820</v>
      </c>
      <c r="K234" s="186">
        <v>4</v>
      </c>
      <c r="L234" s="196"/>
      <c r="M234" s="286"/>
      <c r="N234" s="413"/>
      <c r="O234" s="414"/>
      <c r="P234" s="414"/>
      <c r="Q234" s="414"/>
      <c r="R234" s="187"/>
      <c r="AE234" s="286"/>
      <c r="AF234" s="286">
        <v>1.1779999999999999</v>
      </c>
      <c r="AG234" s="1">
        <v>1.1415999999999999</v>
      </c>
    </row>
    <row r="235" spans="1:33" s="188" customFormat="1" ht="18" customHeight="1">
      <c r="A235" s="181"/>
      <c r="B235" s="175"/>
      <c r="C235" s="176">
        <v>89</v>
      </c>
      <c r="D235" s="182"/>
      <c r="E235" s="183" t="s">
        <v>845</v>
      </c>
      <c r="F235" s="184" t="s">
        <v>846</v>
      </c>
      <c r="G235" s="185"/>
      <c r="H235" s="185"/>
      <c r="I235" s="185"/>
      <c r="J235" s="184" t="s">
        <v>820</v>
      </c>
      <c r="K235" s="186">
        <v>6</v>
      </c>
      <c r="L235" s="196"/>
      <c r="M235" s="286"/>
      <c r="N235" s="413"/>
      <c r="O235" s="414"/>
      <c r="P235" s="414"/>
      <c r="Q235" s="414"/>
      <c r="R235" s="187"/>
      <c r="AE235" s="286"/>
      <c r="AF235" s="286">
        <v>12.448</v>
      </c>
      <c r="AG235" s="1">
        <v>1.1415999999999999</v>
      </c>
    </row>
    <row r="236" spans="1:33" s="188" customFormat="1" ht="18" customHeight="1">
      <c r="A236" s="181"/>
      <c r="B236" s="175"/>
      <c r="C236" s="176">
        <v>90</v>
      </c>
      <c r="D236" s="182"/>
      <c r="E236" s="183" t="s">
        <v>847</v>
      </c>
      <c r="F236" s="184" t="s">
        <v>848</v>
      </c>
      <c r="G236" s="185"/>
      <c r="H236" s="185"/>
      <c r="I236" s="185"/>
      <c r="J236" s="184" t="s">
        <v>820</v>
      </c>
      <c r="K236" s="186">
        <v>6</v>
      </c>
      <c r="L236" s="196"/>
      <c r="M236" s="286"/>
      <c r="N236" s="413"/>
      <c r="O236" s="414"/>
      <c r="P236" s="414"/>
      <c r="Q236" s="414"/>
      <c r="R236" s="187"/>
      <c r="AE236" s="286"/>
      <c r="AF236" s="286">
        <v>5.3769999999999998</v>
      </c>
      <c r="AG236" s="1">
        <v>1.1415999999999999</v>
      </c>
    </row>
    <row r="237" spans="1:33" s="188" customFormat="1" ht="18" customHeight="1">
      <c r="A237" s="181"/>
      <c r="B237" s="175"/>
      <c r="C237" s="176">
        <v>91</v>
      </c>
      <c r="D237" s="182"/>
      <c r="E237" s="183" t="s">
        <v>865</v>
      </c>
      <c r="F237" s="184" t="s">
        <v>866</v>
      </c>
      <c r="G237" s="185"/>
      <c r="H237" s="185"/>
      <c r="I237" s="185"/>
      <c r="J237" s="184" t="s">
        <v>820</v>
      </c>
      <c r="K237" s="186">
        <v>2</v>
      </c>
      <c r="L237" s="196"/>
      <c r="M237" s="286"/>
      <c r="N237" s="413"/>
      <c r="O237" s="414"/>
      <c r="P237" s="414"/>
      <c r="Q237" s="414"/>
      <c r="R237" s="187"/>
      <c r="AE237" s="286"/>
      <c r="AF237" s="286">
        <v>13.145</v>
      </c>
      <c r="AG237" s="1">
        <v>1.1415999999999999</v>
      </c>
    </row>
    <row r="238" spans="1:33" s="188" customFormat="1" ht="18" customHeight="1">
      <c r="A238" s="181"/>
      <c r="B238" s="175"/>
      <c r="C238" s="176">
        <v>92</v>
      </c>
      <c r="D238" s="182"/>
      <c r="E238" s="183" t="s">
        <v>849</v>
      </c>
      <c r="F238" s="184" t="s">
        <v>850</v>
      </c>
      <c r="G238" s="185"/>
      <c r="H238" s="185"/>
      <c r="I238" s="185"/>
      <c r="J238" s="184" t="s">
        <v>820</v>
      </c>
      <c r="K238" s="186">
        <v>6</v>
      </c>
      <c r="L238" s="196"/>
      <c r="M238" s="286"/>
      <c r="N238" s="413"/>
      <c r="O238" s="414"/>
      <c r="P238" s="414"/>
      <c r="Q238" s="414"/>
      <c r="R238" s="187"/>
      <c r="AE238" s="286"/>
      <c r="AF238" s="286">
        <v>1.427</v>
      </c>
      <c r="AG238" s="1">
        <v>1.1415999999999999</v>
      </c>
    </row>
    <row r="239" spans="1:33" s="188" customFormat="1" ht="18" customHeight="1">
      <c r="A239" s="181"/>
      <c r="B239" s="175"/>
      <c r="C239" s="176">
        <v>93</v>
      </c>
      <c r="D239" s="182"/>
      <c r="E239" s="183" t="s">
        <v>867</v>
      </c>
      <c r="F239" s="184" t="s">
        <v>868</v>
      </c>
      <c r="G239" s="185"/>
      <c r="H239" s="185"/>
      <c r="I239" s="185"/>
      <c r="J239" s="184" t="s">
        <v>820</v>
      </c>
      <c r="K239" s="186">
        <v>2</v>
      </c>
      <c r="L239" s="196"/>
      <c r="M239" s="286"/>
      <c r="N239" s="413"/>
      <c r="O239" s="414"/>
      <c r="P239" s="414"/>
      <c r="Q239" s="414"/>
      <c r="R239" s="187"/>
      <c r="AE239" s="286"/>
      <c r="AF239" s="286">
        <v>8.4979999999999993</v>
      </c>
      <c r="AG239" s="1">
        <v>1.1415999999999999</v>
      </c>
    </row>
    <row r="240" spans="1:33" s="188" customFormat="1" ht="18" customHeight="1">
      <c r="A240" s="181"/>
      <c r="B240" s="175"/>
      <c r="C240" s="176">
        <v>94</v>
      </c>
      <c r="D240" s="182"/>
      <c r="E240" s="183" t="s">
        <v>851</v>
      </c>
      <c r="F240" s="184" t="s">
        <v>852</v>
      </c>
      <c r="G240" s="185"/>
      <c r="H240" s="185"/>
      <c r="I240" s="185"/>
      <c r="J240" s="184" t="s">
        <v>853</v>
      </c>
      <c r="K240" s="186">
        <v>10</v>
      </c>
      <c r="L240" s="196"/>
      <c r="M240" s="286"/>
      <c r="N240" s="413"/>
      <c r="O240" s="414"/>
      <c r="P240" s="414"/>
      <c r="Q240" s="414"/>
      <c r="R240" s="187"/>
      <c r="AE240" s="286"/>
      <c r="AF240" s="286">
        <v>10.954000000000001</v>
      </c>
      <c r="AG240" s="1">
        <v>1.1415999999999999</v>
      </c>
    </row>
    <row r="241" spans="1:33" s="188" customFormat="1" ht="18" customHeight="1">
      <c r="A241" s="181"/>
      <c r="B241" s="175"/>
      <c r="C241" s="176">
        <v>95</v>
      </c>
      <c r="D241" s="182"/>
      <c r="E241" s="183" t="s">
        <v>854</v>
      </c>
      <c r="F241" s="184" t="s">
        <v>855</v>
      </c>
      <c r="G241" s="185"/>
      <c r="H241" s="185"/>
      <c r="I241" s="185"/>
      <c r="J241" s="184" t="s">
        <v>853</v>
      </c>
      <c r="K241" s="186">
        <v>15</v>
      </c>
      <c r="L241" s="196"/>
      <c r="M241" s="286"/>
      <c r="N241" s="413"/>
      <c r="O241" s="414"/>
      <c r="P241" s="414"/>
      <c r="Q241" s="414"/>
      <c r="R241" s="187"/>
      <c r="AE241" s="286"/>
      <c r="AF241" s="286">
        <v>10.954000000000001</v>
      </c>
      <c r="AG241" s="1">
        <v>1.1415999999999999</v>
      </c>
    </row>
    <row r="242" spans="1:33" s="188" customFormat="1" ht="14.25" customHeight="1">
      <c r="A242" s="181"/>
      <c r="B242" s="175"/>
      <c r="C242" s="176"/>
      <c r="D242" s="182"/>
      <c r="E242" s="185"/>
      <c r="F242" s="189"/>
      <c r="G242" s="185"/>
      <c r="H242" s="185"/>
      <c r="I242" s="185"/>
      <c r="J242" s="184"/>
      <c r="K242" s="190"/>
      <c r="L242" s="196"/>
      <c r="M242" s="196"/>
      <c r="N242" s="413"/>
      <c r="O242" s="414"/>
      <c r="P242" s="414"/>
      <c r="Q242" s="414"/>
      <c r="R242" s="187"/>
      <c r="AE242" s="286"/>
      <c r="AF242" s="286"/>
      <c r="AG242" s="1">
        <v>1.1415999999999999</v>
      </c>
    </row>
    <row r="243" spans="1:33" s="188" customFormat="1" ht="14.25" customHeight="1">
      <c r="A243" s="181"/>
      <c r="B243" s="175"/>
      <c r="C243" s="176"/>
      <c r="D243" s="182"/>
      <c r="E243" s="191" t="s">
        <v>856</v>
      </c>
      <c r="F243" s="192"/>
      <c r="G243" s="193"/>
      <c r="H243" s="193"/>
      <c r="I243" s="193"/>
      <c r="J243" s="191"/>
      <c r="K243" s="194"/>
      <c r="L243" s="197"/>
      <c r="M243" s="197"/>
      <c r="N243" s="415"/>
      <c r="O243" s="416"/>
      <c r="P243" s="416"/>
      <c r="Q243" s="416"/>
      <c r="R243" s="187"/>
      <c r="AE243" s="287"/>
      <c r="AF243" s="287"/>
      <c r="AG243" s="1">
        <v>1.1415999999999999</v>
      </c>
    </row>
    <row r="244" spans="1:33" s="188" customFormat="1" ht="14.25" customHeight="1">
      <c r="A244" s="181"/>
      <c r="B244" s="175"/>
      <c r="C244" s="176"/>
      <c r="D244" s="182"/>
      <c r="E244" s="185"/>
      <c r="F244" s="195"/>
      <c r="G244" s="185"/>
      <c r="H244" s="185"/>
      <c r="I244" s="185"/>
      <c r="J244" s="184"/>
      <c r="K244" s="186"/>
      <c r="L244" s="196"/>
      <c r="M244" s="196"/>
      <c r="N244" s="413"/>
      <c r="O244" s="414"/>
      <c r="P244" s="414"/>
      <c r="Q244" s="414"/>
      <c r="R244" s="187"/>
      <c r="AE244" s="286"/>
      <c r="AF244" s="286"/>
      <c r="AG244" s="1">
        <v>1.1415999999999999</v>
      </c>
    </row>
    <row r="245" spans="1:33" s="188" customFormat="1" ht="18" customHeight="1">
      <c r="A245" s="181"/>
      <c r="B245" s="175"/>
      <c r="C245" s="196">
        <v>96</v>
      </c>
      <c r="D245" s="185"/>
      <c r="E245" s="183" t="s">
        <v>857</v>
      </c>
      <c r="F245" s="184" t="s">
        <v>858</v>
      </c>
      <c r="G245" s="185"/>
      <c r="H245" s="185"/>
      <c r="I245" s="185"/>
      <c r="J245" s="184" t="s">
        <v>815</v>
      </c>
      <c r="K245" s="186">
        <v>5</v>
      </c>
      <c r="L245" s="196"/>
      <c r="M245" s="286"/>
      <c r="N245" s="413"/>
      <c r="O245" s="414"/>
      <c r="P245" s="414"/>
      <c r="Q245" s="414"/>
      <c r="R245" s="187"/>
      <c r="AE245" s="286"/>
      <c r="AF245" s="286">
        <v>2.7879999999999998</v>
      </c>
      <c r="AG245" s="1">
        <v>1.1415999999999999</v>
      </c>
    </row>
    <row r="246" spans="1:33" s="188" customFormat="1" ht="18" customHeight="1">
      <c r="A246" s="181"/>
      <c r="B246" s="175"/>
      <c r="C246" s="196">
        <v>97</v>
      </c>
      <c r="D246" s="185"/>
      <c r="E246" s="183" t="s">
        <v>859</v>
      </c>
      <c r="F246" s="184" t="s">
        <v>860</v>
      </c>
      <c r="G246" s="185"/>
      <c r="H246" s="185"/>
      <c r="I246" s="185"/>
      <c r="J246" s="184" t="s">
        <v>815</v>
      </c>
      <c r="K246" s="186">
        <v>5</v>
      </c>
      <c r="L246" s="196"/>
      <c r="M246" s="286"/>
      <c r="N246" s="413"/>
      <c r="O246" s="414"/>
      <c r="P246" s="414"/>
      <c r="Q246" s="414"/>
      <c r="R246" s="187"/>
      <c r="AE246" s="286"/>
      <c r="AF246" s="286">
        <v>1.2949999999999999</v>
      </c>
      <c r="AG246" s="1">
        <v>1.1415999999999999</v>
      </c>
    </row>
    <row r="247" spans="1:33" s="188" customFormat="1" ht="14.25" customHeight="1">
      <c r="A247" s="181"/>
      <c r="B247" s="274"/>
      <c r="C247" s="275"/>
      <c r="D247" s="275"/>
      <c r="E247" s="275"/>
      <c r="F247" s="276"/>
      <c r="G247" s="275"/>
      <c r="H247" s="275"/>
      <c r="I247" s="275"/>
      <c r="J247" s="277"/>
      <c r="K247" s="278"/>
      <c r="L247" s="275"/>
      <c r="M247" s="275"/>
      <c r="N247" s="411"/>
      <c r="O247" s="412"/>
      <c r="P247" s="412"/>
      <c r="Q247" s="412"/>
      <c r="R247" s="279"/>
      <c r="AE247" s="275"/>
      <c r="AF247" s="275"/>
      <c r="AG247" s="1">
        <v>1.1415999999999999</v>
      </c>
    </row>
  </sheetData>
  <mergeCells count="402">
    <mergeCell ref="H1:K1"/>
    <mergeCell ref="S2:AC2"/>
    <mergeCell ref="N148:Q148"/>
    <mergeCell ref="N152:Q152"/>
    <mergeCell ref="N156:Q156"/>
    <mergeCell ref="N183:Q183"/>
    <mergeCell ref="N185:Q185"/>
    <mergeCell ref="N186:Q186"/>
    <mergeCell ref="N190:Q190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1:I181"/>
    <mergeCell ref="L181:M181"/>
    <mergeCell ref="N181:Q181"/>
    <mergeCell ref="F182:I182"/>
    <mergeCell ref="L182:M182"/>
    <mergeCell ref="N182:Q182"/>
    <mergeCell ref="F206:I206"/>
    <mergeCell ref="L206:M206"/>
    <mergeCell ref="N206:Q206"/>
    <mergeCell ref="F208:I208"/>
    <mergeCell ref="L208:M208"/>
    <mergeCell ref="N208:Q208"/>
    <mergeCell ref="F209:I209"/>
    <mergeCell ref="L209:M209"/>
    <mergeCell ref="N209:Q209"/>
    <mergeCell ref="N207:Q207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04:I204"/>
    <mergeCell ref="L204:M204"/>
    <mergeCell ref="N204:Q204"/>
    <mergeCell ref="F205:I205"/>
    <mergeCell ref="L205:M205"/>
    <mergeCell ref="N205:Q205"/>
    <mergeCell ref="N203:Q203"/>
    <mergeCell ref="F198:I198"/>
    <mergeCell ref="L198:M198"/>
    <mergeCell ref="N198:Q198"/>
    <mergeCell ref="F200:I200"/>
    <mergeCell ref="L200:M200"/>
    <mergeCell ref="N200:Q200"/>
    <mergeCell ref="F201:I201"/>
    <mergeCell ref="L201:M201"/>
    <mergeCell ref="N201:Q201"/>
    <mergeCell ref="N199:Q199"/>
    <mergeCell ref="F202:I202"/>
    <mergeCell ref="L202:M202"/>
    <mergeCell ref="N202:Q202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1:I191"/>
    <mergeCell ref="L191:M191"/>
    <mergeCell ref="N191:Q191"/>
    <mergeCell ref="F192:I192"/>
    <mergeCell ref="L192:M192"/>
    <mergeCell ref="N192:Q192"/>
    <mergeCell ref="F194:I194"/>
    <mergeCell ref="L194:M194"/>
    <mergeCell ref="N194:Q194"/>
    <mergeCell ref="N193:Q193"/>
    <mergeCell ref="F184:I184"/>
    <mergeCell ref="L184:M184"/>
    <mergeCell ref="N184:Q184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N142:Q142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4:I134"/>
    <mergeCell ref="L134:M134"/>
    <mergeCell ref="N134:Q134"/>
    <mergeCell ref="F136:I136"/>
    <mergeCell ref="L136:M136"/>
    <mergeCell ref="N136:Q136"/>
    <mergeCell ref="F137:I137"/>
    <mergeCell ref="L137:M137"/>
    <mergeCell ref="N137:Q137"/>
    <mergeCell ref="N135:Q135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N124:Q124"/>
    <mergeCell ref="N125:Q125"/>
    <mergeCell ref="N126:Q126"/>
    <mergeCell ref="N98:Q98"/>
    <mergeCell ref="N99:Q99"/>
    <mergeCell ref="N100:Q100"/>
    <mergeCell ref="N101:Q101"/>
    <mergeCell ref="N102:Q102"/>
    <mergeCell ref="N103:Q103"/>
    <mergeCell ref="N105:Q105"/>
    <mergeCell ref="L107:Q107"/>
    <mergeCell ref="C113:Q113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N225:Q225"/>
    <mergeCell ref="N226:Q226"/>
    <mergeCell ref="N227:Q227"/>
    <mergeCell ref="N228:Q228"/>
    <mergeCell ref="N214:Q214"/>
    <mergeCell ref="N215:Q215"/>
    <mergeCell ref="N218:Q218"/>
    <mergeCell ref="N219:Q219"/>
    <mergeCell ref="N220:Q220"/>
    <mergeCell ref="N221:Q221"/>
    <mergeCell ref="N247:Q247"/>
    <mergeCell ref="N217:Q217"/>
    <mergeCell ref="N239:Q239"/>
    <mergeCell ref="N234:Q234"/>
    <mergeCell ref="N104:Q104"/>
    <mergeCell ref="N237:Q237"/>
    <mergeCell ref="N238:Q238"/>
    <mergeCell ref="N240:Q240"/>
    <mergeCell ref="N241:Q241"/>
    <mergeCell ref="N242:Q242"/>
    <mergeCell ref="N243:Q243"/>
    <mergeCell ref="N244:Q244"/>
    <mergeCell ref="N245:Q245"/>
    <mergeCell ref="N246:Q246"/>
    <mergeCell ref="N230:Q230"/>
    <mergeCell ref="N229:Q229"/>
    <mergeCell ref="N231:Q231"/>
    <mergeCell ref="N232:Q232"/>
    <mergeCell ref="N233:Q233"/>
    <mergeCell ref="N235:Q235"/>
    <mergeCell ref="N236:Q236"/>
    <mergeCell ref="N222:Q222"/>
    <mergeCell ref="N223:Q223"/>
    <mergeCell ref="N224:Q224"/>
    <mergeCell ref="AE127:AF127"/>
    <mergeCell ref="AE128:AF128"/>
    <mergeCell ref="AE129:AF129"/>
    <mergeCell ref="AE130:AF130"/>
    <mergeCell ref="AE131:AF131"/>
    <mergeCell ref="AE132:AF132"/>
    <mergeCell ref="AE133:AF133"/>
    <mergeCell ref="AE134:AF134"/>
    <mergeCell ref="AE136:AF136"/>
    <mergeCell ref="AE137:AF137"/>
    <mergeCell ref="AE138:AF138"/>
    <mergeCell ref="AE139:AF139"/>
    <mergeCell ref="AE140:AF140"/>
    <mergeCell ref="AE141:AF141"/>
    <mergeCell ref="AE143:AF143"/>
    <mergeCell ref="AE144:AF144"/>
    <mergeCell ref="AE145:AF145"/>
    <mergeCell ref="AE146:AF146"/>
    <mergeCell ref="AE147:AF147"/>
    <mergeCell ref="AE149:AF149"/>
    <mergeCell ref="AE150:AF150"/>
    <mergeCell ref="AE151:AF151"/>
    <mergeCell ref="AE153:AF153"/>
    <mergeCell ref="AE154:AF154"/>
    <mergeCell ref="AE155:AF155"/>
    <mergeCell ref="AE160:AF160"/>
    <mergeCell ref="AE161:AF161"/>
    <mergeCell ref="AE177:AF177"/>
    <mergeCell ref="AE178:AF178"/>
    <mergeCell ref="AE179:AF179"/>
    <mergeCell ref="AE162:AF162"/>
    <mergeCell ref="AE163:AF163"/>
    <mergeCell ref="AE164:AF164"/>
    <mergeCell ref="AE165:AF165"/>
    <mergeCell ref="AE166:AF166"/>
    <mergeCell ref="AE167:AF167"/>
    <mergeCell ref="AE168:AF168"/>
    <mergeCell ref="AE169:AF169"/>
    <mergeCell ref="AE170:AF170"/>
    <mergeCell ref="AE208:AF208"/>
    <mergeCell ref="AE209:AF209"/>
    <mergeCell ref="AE210:AF210"/>
    <mergeCell ref="AE211:AF211"/>
    <mergeCell ref="AE212:AF212"/>
    <mergeCell ref="AE194:AF194"/>
    <mergeCell ref="AE195:AF195"/>
    <mergeCell ref="AE196:AF196"/>
    <mergeCell ref="AE197:AF197"/>
    <mergeCell ref="AE198:AF198"/>
    <mergeCell ref="AE200:AF200"/>
    <mergeCell ref="AE201:AF201"/>
    <mergeCell ref="AE202:AF202"/>
    <mergeCell ref="AE204:AF204"/>
    <mergeCell ref="L157:M157"/>
    <mergeCell ref="N157:Q157"/>
    <mergeCell ref="L158:M158"/>
    <mergeCell ref="N158:Q158"/>
    <mergeCell ref="F159:I159"/>
    <mergeCell ref="L159:M159"/>
    <mergeCell ref="N159:Q159"/>
    <mergeCell ref="AE205:AF205"/>
    <mergeCell ref="AE206:AF206"/>
    <mergeCell ref="AE180:AF180"/>
    <mergeCell ref="AE181:AF181"/>
    <mergeCell ref="AE182:AF182"/>
    <mergeCell ref="AE184:AF184"/>
    <mergeCell ref="AE187:AF187"/>
    <mergeCell ref="AE188:AF188"/>
    <mergeCell ref="AE189:AF189"/>
    <mergeCell ref="AE191:AF191"/>
    <mergeCell ref="AE192:AF192"/>
    <mergeCell ref="AE171:AF171"/>
    <mergeCell ref="AE172:AF172"/>
    <mergeCell ref="AE173:AF173"/>
    <mergeCell ref="AE174:AF174"/>
    <mergeCell ref="AE175:AF175"/>
    <mergeCell ref="AE176:AF176"/>
  </mergeCell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Zateplenie obvodovéh...</vt:lpstr>
      <vt:lpstr>02 - Zateplenie strešného...</vt:lpstr>
      <vt:lpstr>03 - Výmena otvorových vý...</vt:lpstr>
      <vt:lpstr>04 - Vykurovanie</vt:lpstr>
      <vt:lpstr>05 - Výmena svietidiel</vt:lpstr>
      <vt:lpstr>06 - Vzduchotechnika</vt:lpstr>
      <vt:lpstr>07 - Ostatné - oprávnený ...</vt:lpstr>
      <vt:lpstr>'01 - Zateplenie obvodovéh...'!Názvy_tlače</vt:lpstr>
      <vt:lpstr>'02 - Zateplenie strešného...'!Názvy_tlače</vt:lpstr>
      <vt:lpstr>'03 - Výmena otvorových vý...'!Názvy_tlače</vt:lpstr>
      <vt:lpstr>'04 - Vykurovanie'!Názvy_tlače</vt:lpstr>
      <vt:lpstr>'05 - Výmena svietidiel'!Názvy_tlače</vt:lpstr>
      <vt:lpstr>'06 - Vzduchotechnika'!Názvy_tlače</vt:lpstr>
      <vt:lpstr>'07 - Ostatné - oprávnený ...'!Názvy_tlače</vt:lpstr>
      <vt:lpstr>'Rekapitulácia stavby'!Názvy_tlače</vt:lpstr>
      <vt:lpstr>'01 - Zateplenie obvodovéh...'!Oblasť_tlače</vt:lpstr>
      <vt:lpstr>'02 - Zateplenie strešného...'!Oblasť_tlače</vt:lpstr>
      <vt:lpstr>'03 - Výmena otvorových vý...'!Oblasť_tlače</vt:lpstr>
      <vt:lpstr>'04 - Vykurovanie'!Oblasť_tlače</vt:lpstr>
      <vt:lpstr>'05 - Výmena svietidiel'!Oblasť_tlače</vt:lpstr>
      <vt:lpstr>'06 - Vzduchotechnika'!Oblasť_tlače</vt:lpstr>
      <vt:lpstr>'07 - Ostatné - oprávnený 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PETER PC</cp:lastModifiedBy>
  <cp:lastPrinted>2020-10-28T06:58:54Z</cp:lastPrinted>
  <dcterms:created xsi:type="dcterms:W3CDTF">2017-08-20T15:54:37Z</dcterms:created>
  <dcterms:modified xsi:type="dcterms:W3CDTF">2021-01-26T14:27:03Z</dcterms:modified>
</cp:coreProperties>
</file>