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media/image1.png" ContentType="image/png"/>
  <Override PartName="/xl/media/image2.png" ContentType="image/png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Rekapitulácia stavby" sheetId="1" state="visible" r:id="rId2"/>
    <sheet name="KA01 - Krajinno-architekt..." sheetId="2" state="visible" r:id="rId3"/>
  </sheets>
  <definedNames>
    <definedName function="false" hidden="false" localSheetId="1" name="_xlnm.Print_Area" vbProcedure="false">'KA01 - Krajinno-architekt...'!$C$4:$Q$64;'KA01 - Krajinno-architekt...'!$C$70:$Q$97;'KA01 - Krajinno-architekt...'!$C$103:$Q$229</definedName>
    <definedName function="false" hidden="false" localSheetId="1" name="_xlnm.Print_Titles" vbProcedure="false">'KA01 - Krajinno-architekt...'!$113:$113</definedName>
    <definedName function="false" hidden="false" localSheetId="0" name="_xlnm.Print_Area" vbProcedure="false">'Rekapitulácia stavby'!$C$4:$AP$64;'Rekapitulácia stavby'!$C$70:$AP$90</definedName>
    <definedName function="false" hidden="false" localSheetId="0" name="_xlnm.Print_Titles" vbProcedure="false">'Rekapitulácia stavby'!$79:$79</definedName>
    <definedName function="false" hidden="false" localSheetId="0" name="_xlnm.Print_Area" vbProcedure="false">'Rekapitulácia stavby'!$C$4:$AP$64,'Rekapitulácia stavby'!$C$70:$AP$90</definedName>
    <definedName function="false" hidden="false" localSheetId="0" name="_xlnm.Print_Titles" vbProcedure="false">'Rekapitulácia stavby'!$79:$79</definedName>
    <definedName function="false" hidden="false" localSheetId="1" name="_xlnm.Print_Area" vbProcedure="false">'KA01 - Krajinno-architekt...'!$C$4:$Q$64,'KA01 - Krajinno-architekt...'!$C$70:$Q$97,'KA01 - Krajinno-architekt...'!$C$103:$Q$229</definedName>
    <definedName function="false" hidden="false" localSheetId="1" name="_xlnm.Print_Titles" vbProcedure="false">'KA01 - Krajinno-architekt...'!$113:$113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<sst xmlns="http://schemas.openxmlformats.org/spreadsheetml/2006/main" count="1708" uniqueCount="510">
  <si>
    <t>2012</t>
  </si>
  <si>
    <t>Hárok obsahuje:</t>
  </si>
  <si>
    <t>1) Súhrnný list stavby</t>
  </si>
  <si>
    <t>2) Rekapitulácia objektov</t>
  </si>
  <si>
    <t>2.0</t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</si>
  <si>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</si>
  <si>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</si>
  <si>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</si>
  <si>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</si>
  <si>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</si>
  <si>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</si>
  <si>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</si>
  <si>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</si>
  <si>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</si>
  <si>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MN01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</si>
  <si>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</si>
  <si>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</si>
  <si>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Regenerácia vnútrobloku Mikovíniho Nitra</t>
  </si>
  <si>
    <t>JKSO:</t>
  </si>
  <si>
    <t>KS:</t>
  </si>
  <si>
    <t>Miesto:</t>
  </si>
  <si>
    <t>Nitra</t>
  </si>
  <si>
    <t>Dátum:</t>
  </si>
  <si>
    <t>30. 8. 2018</t>
  </si>
  <si>
    <t>Objednávateľ:</t>
  </si>
  <si>
    <t>IČO:</t>
  </si>
  <si>
    <t> </t>
  </si>
  <si>
    <t>IČO DPH:</t>
  </si>
  <si>
    <t>Zhotoviteľ:</t>
  </si>
  <si>
    <t>Vyplň údaj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</si>
  <si>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</si>
  <si>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</si>
  <si>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</si>
  <si>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</si>
  <si>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</si>
  <si>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</si>
  <si>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</si>
  <si>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</si>
  <si>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</si>
  <si>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</si>
  <si>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</si>
  <si>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</si>
  <si>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</si>
  <si>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</si>
  <si>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</si>
  <si>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</si>
  <si>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</si>
  <si>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</si>
  <si>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</si>
  <si>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</si>
  <si>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</si>
  <si>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</si>
  <si>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</si>
  <si>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</si>
  <si>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</si>
  <si>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</si>
  <si>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</si>
  <si>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</si>
  <si>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</si>
  <si>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</si>
  <si>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</si>
  <si>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</si>
  <si>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</si>
  <si>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</si>
  <si>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</si>
  <si>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</si>
  <si>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</si>
  <si>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</si>
  <si>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</si>
  <si>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</si>
  <si>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</si>
  <si>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</si>
  <si>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</si>
  <si>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</si>
  <si>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</si>
  <si>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</si>
  <si>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{1f1c6840-36fd-43d5-a6a6-2b32dd6fc7ab}</t>
  </si>
  <si>
    <t>{00000000-0000-0000-0000-000000000000}</t>
  </si>
  <si>
    <t>/</t>
  </si>
  <si>
    <t>KA01</t>
  </si>
  <si>
    <t>Krajinno-architektonické úpravy</t>
  </si>
  <si>
    <t>1</t>
  </si>
  <si>
    <t>{61c293de-d66c-4345-b691-2245d446e73f}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</si>
  <si>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</si>
  <si>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</si>
  <si>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</si>
  <si>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</si>
  <si>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</si>
  <si>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</si>
  <si>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</si>
  <si>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</si>
  <si>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</si>
  <si>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</si>
  <si>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</si>
  <si>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</si>
  <si>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</si>
  <si>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</si>
  <si>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</si>
  <si>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</si>
  <si>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KA01 - Krajinno-architektonické úpravy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</si>
  <si>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</si>
  <si>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</si>
  <si>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</si>
  <si>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</si>
  <si>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</si>
  <si>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</si>
  <si>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</si>
  <si>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>    1 - Zemné práce</t>
  </si>
  <si>
    <t>    3 - Zvislé a kompletné konštrukcie</t>
  </si>
  <si>
    <t>    99 - Presun hmôt HSV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</si>
  <si>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</si>
  <si>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</si>
  <si>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</si>
  <si>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</si>
  <si>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</si>
  <si>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</si>
  <si>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</si>
  <si>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</si>
  <si>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</si>
  <si>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</si>
  <si>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</si>
  <si>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</si>
  <si>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</si>
  <si>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</si>
  <si>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</si>
  <si>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</si>
  <si>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</si>
  <si>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</si>
  <si>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</si>
  <si>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</si>
  <si>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</si>
  <si>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</si>
  <si>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</si>
  <si>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</si>
  <si>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</si>
  <si>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</si>
  <si>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</si>
  <si>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112104141</t>
  </si>
  <si>
    <t>Odstraňovanie stromu postupným zrezávaním s postupným spúšťaním koruny a kmeňa, priemeru do 200 mm</t>
  </si>
  <si>
    <t>ks</t>
  </si>
  <si>
    <t>4</t>
  </si>
  <si>
    <t>112104142</t>
  </si>
  <si>
    <t>Odstraňovanie stromu postupným zrezávaním s postupným spúšťaním koruny a kmeňa, priemeru nad 200 mm  do 300 mm</t>
  </si>
  <si>
    <t>6</t>
  </si>
  <si>
    <t>3</t>
  </si>
  <si>
    <t>112104143</t>
  </si>
  <si>
    <t>Odstraňovanie stromu postupným zrezávaním s postupným spúšťaním koruny a kmeňa, priemeru nad 300 do 400 mm</t>
  </si>
  <si>
    <t>8</t>
  </si>
  <si>
    <t>112201111</t>
  </si>
  <si>
    <t>Odstránenie pňa v rovine a na svahu do 1:5, priemer do 200 mm</t>
  </si>
  <si>
    <t>10</t>
  </si>
  <si>
    <t>5</t>
  </si>
  <si>
    <t>112201112</t>
  </si>
  <si>
    <t>Odstránenie pňa v rovine a na svahu do 1:5, priemer nad 200 mm do 300 mm</t>
  </si>
  <si>
    <t>12</t>
  </si>
  <si>
    <t>112201113</t>
  </si>
  <si>
    <t>Odstránenie pňa v rovine a na svahu do 1:5, priemer nad 300 do 400 mm</t>
  </si>
  <si>
    <t>14</t>
  </si>
  <si>
    <t>7</t>
  </si>
  <si>
    <t>Pol1</t>
  </si>
  <si>
    <t>Výchovný rez /založenie koruny podľa arboristického štandardu (dreviny č. 21, 30, 31 )</t>
  </si>
  <si>
    <t>16</t>
  </si>
  <si>
    <t>Pol2</t>
  </si>
  <si>
    <t>Zdravotný rez /odstránenie suchých vetiev podľa arboristického štandardu ( dreviny č. 2, 4, 12, 26, 27, 39, 53, 68 )</t>
  </si>
  <si>
    <t>18</t>
  </si>
  <si>
    <t>9</t>
  </si>
  <si>
    <t>Pol3</t>
  </si>
  <si>
    <t>Redukčný rez / úprava priechodného prierezu podľa arboristického štandardu ( dreviny č. 9, 10, 28, 32, 53, 54, 3x66 )</t>
  </si>
  <si>
    <t>Pol4</t>
  </si>
  <si>
    <t>Redukčný rez / obvodová redukcia koruny podľa arboristického štandardu ( drevina č. 29 )</t>
  </si>
  <si>
    <t>22</t>
  </si>
  <si>
    <t>11</t>
  </si>
  <si>
    <t>Pol5</t>
  </si>
  <si>
    <t>Bezpečnostný rez + zdravotný rez dubov, podľa arboristického štandardu</t>
  </si>
  <si>
    <t>24</t>
  </si>
  <si>
    <t>Pol43</t>
  </si>
  <si>
    <t>Rez krov – zmladenie</t>
  </si>
  <si>
    <t>26</t>
  </si>
  <si>
    <t>13</t>
  </si>
  <si>
    <t>M</t>
  </si>
  <si>
    <t>Pol44</t>
  </si>
  <si>
    <t>Bioturbácia –výživa + mykorhíza, pre dreviny č. 15, 23,  28, 39, 42, 45, 49, 53, 57, 76, 77, 84</t>
  </si>
  <si>
    <t>28</t>
  </si>
  <si>
    <t>1000026</t>
  </si>
  <si>
    <t>Ornitologický posudok, preverenie výskytu chránených druhov živočíchov (ak sa výrub koná v čase hniezdenia)</t>
  </si>
  <si>
    <t>hod</t>
  </si>
  <si>
    <t>30</t>
  </si>
  <si>
    <t>15</t>
  </si>
  <si>
    <t>171206111</t>
  </si>
  <si>
    <t>Uloženie zemín schopných zúrodnenia alebo zemín skryviek do násypov predpísaných tvarov s urovnaním – výkopová zemina</t>
  </si>
  <si>
    <t>m3</t>
  </si>
  <si>
    <t>32</t>
  </si>
  <si>
    <t>Pol45</t>
  </si>
  <si>
    <t>Hĺbenie rýh, strojovo, hĺbka ryhy 65 cm, dĺžka ryhy 110 m</t>
  </si>
  <si>
    <t>m</t>
  </si>
  <si>
    <t>34</t>
  </si>
  <si>
    <t>17</t>
  </si>
  <si>
    <t>Pol46</t>
  </si>
  <si>
    <t>Inštalácia ochranných, protikoreňových panelov</t>
  </si>
  <si>
    <t>36</t>
  </si>
  <si>
    <t>Pol47</t>
  </si>
  <si>
    <t>Protikoreňový vodiaci panel – 0,9 m x 0,75 m    </t>
  </si>
  <si>
    <t>38</t>
  </si>
  <si>
    <t>19</t>
  </si>
  <si>
    <t>182001111</t>
  </si>
  <si>
    <t>Plošná úprava terénu pri nerovnostiach terénu nad 50-100mm v rovine alebo na svahu do 1:5</t>
  </si>
  <si>
    <t>m2</t>
  </si>
  <si>
    <t>40</t>
  </si>
  <si>
    <t>1558000000</t>
  </si>
  <si>
    <t>Vyčistenie pozemku , príprava výsadbovej plochy pre stromy</t>
  </si>
  <si>
    <t>42</t>
  </si>
  <si>
    <t>21</t>
  </si>
  <si>
    <t>183101314</t>
  </si>
  <si>
    <t>Hĺbenie jamiek pre výsadbu dreviny v hornine 1 až 4 s výmenou pôdy do 100% v rovine alebo na svahu do 1:5 objemu do 0,7 m3</t>
  </si>
  <si>
    <t>44</t>
  </si>
  <si>
    <t>185802120</t>
  </si>
  <si>
    <t>Hnojenie pôdy – aplikácia pôdneho kondicionéru</t>
  </si>
  <si>
    <t>l</t>
  </si>
  <si>
    <t>46</t>
  </si>
  <si>
    <t>23</t>
  </si>
  <si>
    <t>Pol6</t>
  </si>
  <si>
    <t>Pôdny kondicioner pre dreviny ( 20 kg/bal.)</t>
  </si>
  <si>
    <t>bal</t>
  </si>
  <si>
    <t>48</t>
  </si>
  <si>
    <t>Pol7</t>
  </si>
  <si>
    <t>Pôdny kondicioner pre dreviny ( 5 kg/bal.)</t>
  </si>
  <si>
    <t>50</t>
  </si>
  <si>
    <t>25</t>
  </si>
  <si>
    <t>184102113</t>
  </si>
  <si>
    <t>Výsadba dreviny s balom v rovine alebo na svahu do 1:5, priemer balu nad 600 do 800 mm</t>
  </si>
  <si>
    <t>52</t>
  </si>
  <si>
    <t>Pol8</t>
  </si>
  <si>
    <t>Tilia platyphylla, kmienok 18-20 cm, bal</t>
  </si>
  <si>
    <t>54</t>
  </si>
  <si>
    <t>27</t>
  </si>
  <si>
    <t>184804112</t>
  </si>
  <si>
    <t>Ochrana bázy kmeňu drevín, v rovine alebo na svahu do 1:5, 22 novo vysadených drevín + 12 pôvodných</t>
  </si>
  <si>
    <t>56</t>
  </si>
  <si>
    <t>3132451001</t>
  </si>
  <si>
    <t>Celoplastové pletivo 1000 mm / 50 bm   </t>
  </si>
  <si>
    <t>58</t>
  </si>
  <si>
    <t>29</t>
  </si>
  <si>
    <t>184501111</t>
  </si>
  <si>
    <t>Zhotovenie ochrany kmeňa stromu z juty v jednej vrstve v rovine alebo na svahu do 1:5</t>
  </si>
  <si>
    <t>60</t>
  </si>
  <si>
    <t>6731331001</t>
  </si>
  <si>
    <t>Pás jutový 15cm široký a 25m dl.</t>
  </si>
  <si>
    <t>62</t>
  </si>
  <si>
    <t>31</t>
  </si>
  <si>
    <t>6751926001</t>
  </si>
  <si>
    <t>Úväz popruh čierny,35mm / 50bm</t>
  </si>
  <si>
    <t>64</t>
  </si>
  <si>
    <t>184921096</t>
  </si>
  <si>
    <t>Mulčovanie rastlín pri hrúbke mulča nad 100 do 150 mm v rovine alebo na svahu do 1:5</t>
  </si>
  <si>
    <t>66</t>
  </si>
  <si>
    <t>33</t>
  </si>
  <si>
    <t>0554151001</t>
  </si>
  <si>
    <t>Mulčovacia kôra-smreková  (vrece -bal. po 70kg)</t>
  </si>
  <si>
    <t>68</t>
  </si>
  <si>
    <t>Pol9</t>
  </si>
  <si>
    <t>Zaliatie rastlín vodou, plochy jednotlivo do 20 m2 ( dávka 150 l / strom )</t>
  </si>
  <si>
    <t>70</t>
  </si>
  <si>
    <t>35</t>
  </si>
  <si>
    <t>Pol10</t>
  </si>
  <si>
    <t>Dovoz vody pre zálievku rastlín na vzdialenosť do 6000 m</t>
  </si>
  <si>
    <t>72</t>
  </si>
  <si>
    <t>155000003</t>
  </si>
  <si>
    <t>Príprava záhonov –vytýčenie záhonov</t>
  </si>
  <si>
    <t>74</t>
  </si>
  <si>
    <t>37</t>
  </si>
  <si>
    <t>Pol11</t>
  </si>
  <si>
    <t>Príprava záhonov – obrobenie pôdy spätnou frézou v rovine alebo na svahu do 1:5</t>
  </si>
  <si>
    <t>76</t>
  </si>
  <si>
    <t>183403153</t>
  </si>
  <si>
    <t>Príprava záhonov – obrobenie pôdy hrabaním v rovine alebo na svahu do 1:5</t>
  </si>
  <si>
    <t>78</t>
  </si>
  <si>
    <t>39</t>
  </si>
  <si>
    <t>Pol48</t>
  </si>
  <si>
    <t>Dodávka oddeľovacej lišty z recyklovateľného plastu - čierna 1000 x50x 80mm ( + stratné 10% )</t>
  </si>
  <si>
    <t>80</t>
  </si>
  <si>
    <t>Pol49</t>
  </si>
  <si>
    <t>Dodávka klincov na fixáciu 240 x 16mm, čierny (3ks/m)( + stratné 10% )</t>
  </si>
  <si>
    <t>82</t>
  </si>
  <si>
    <t>41</t>
  </si>
  <si>
    <t>Pol12</t>
  </si>
  <si>
    <t>Aplikácia a zapracovanie pôdneho sorbentu hrabaním</t>
  </si>
  <si>
    <t>84</t>
  </si>
  <si>
    <t>Pol13</t>
  </si>
  <si>
    <t>Pôdny kondicioner pre kvitnúce rastliny , 100g/m2 ( 20 kg/bal.)</t>
  </si>
  <si>
    <t>86</t>
  </si>
  <si>
    <t>43</t>
  </si>
  <si>
    <t>Pol14</t>
  </si>
  <si>
    <t>Pôdny kondicioner pre kvitnúce rastliny , 100g/m2 ( 10 kg/bal.)</t>
  </si>
  <si>
    <t>88</t>
  </si>
  <si>
    <t>1831013239</t>
  </si>
  <si>
    <t>Hlbenie jamky v rovine, kvetináč ( K9, clt1)</t>
  </si>
  <si>
    <t>90</t>
  </si>
  <si>
    <t>45</t>
  </si>
  <si>
    <t>184102110</t>
  </si>
  <si>
    <t>Výsadba dreviny s balom v rovine alebo na svahu do 1:5, priemer balu do 100 mm (K9, clt 1)</t>
  </si>
  <si>
    <t>92</t>
  </si>
  <si>
    <t>Pol15</t>
  </si>
  <si>
    <t>Festuca mairei, clt.1</t>
  </si>
  <si>
    <t>94</t>
  </si>
  <si>
    <t>47</t>
  </si>
  <si>
    <t>Pol16</t>
  </si>
  <si>
    <t>Limonium latifolium, K9</t>
  </si>
  <si>
    <t>96</t>
  </si>
  <si>
    <t>Pol17</t>
  </si>
  <si>
    <t>Origanum vulgare, clt.1</t>
  </si>
  <si>
    <t>98</t>
  </si>
  <si>
    <t>49</t>
  </si>
  <si>
    <t>Pol18</t>
  </si>
  <si>
    <t>Calamagrostis acutiflora ´Karl Foester´, clt.1</t>
  </si>
  <si>
    <t>100</t>
  </si>
  <si>
    <t>Pol19</t>
  </si>
  <si>
    <t>Perovskia atriplicifolia 'Blue Spire', clt.1</t>
  </si>
  <si>
    <t>102</t>
  </si>
  <si>
    <t>51</t>
  </si>
  <si>
    <t>Pol20</t>
  </si>
  <si>
    <t>Phlomis tuberosa 'Amazone', K9</t>
  </si>
  <si>
    <t>104</t>
  </si>
  <si>
    <t>Pol21</t>
  </si>
  <si>
    <t>Stipa giganthea, clt.2</t>
  </si>
  <si>
    <t>106</t>
  </si>
  <si>
    <t>53</t>
  </si>
  <si>
    <t>Pol22</t>
  </si>
  <si>
    <t>Sesleria autumnalis, K9</t>
  </si>
  <si>
    <t>108</t>
  </si>
  <si>
    <t>Pol23</t>
  </si>
  <si>
    <t>Calamintha nepeta, K9   </t>
  </si>
  <si>
    <t>110</t>
  </si>
  <si>
    <t>55</t>
  </si>
  <si>
    <t>Pol24</t>
  </si>
  <si>
    <t>Sedum ´Matrona´, K9   </t>
  </si>
  <si>
    <t>112</t>
  </si>
  <si>
    <t>183204113</t>
  </si>
  <si>
    <t>Výsadba kvetín do pripravovanej pôdy, s jednoduchými koreňami, cibuliek alebo hľúz</t>
  </si>
  <si>
    <t>114</t>
  </si>
  <si>
    <t>57</t>
  </si>
  <si>
    <t>Pol50</t>
  </si>
  <si>
    <t>Allium aftatuense Purple Sensation – jesenná sadba</t>
  </si>
  <si>
    <t>116</t>
  </si>
  <si>
    <t>Pol51</t>
  </si>
  <si>
    <t>Narcissus mix – jesenná sadba</t>
  </si>
  <si>
    <t>118</t>
  </si>
  <si>
    <t>59</t>
  </si>
  <si>
    <t>Pol52</t>
  </si>
  <si>
    <t>Eremurus ´Cleopatra´ – jesenná sadba</t>
  </si>
  <si>
    <t>120</t>
  </si>
  <si>
    <t>Pol25</t>
  </si>
  <si>
    <t>Nastlatie povrchu drveným kameňom, fr. 4-8</t>
  </si>
  <si>
    <t>122</t>
  </si>
  <si>
    <t>61</t>
  </si>
  <si>
    <t>Pol26</t>
  </si>
  <si>
    <t>Drvené kamenivo, 4-8</t>
  </si>
  <si>
    <t>124</t>
  </si>
  <si>
    <t>Pol53</t>
  </si>
  <si>
    <t>Zaliatie rastlín vodou, plochy jednotlivo nad 20 m2 ( dávka 10 l / m2 )</t>
  </si>
  <si>
    <t>126</t>
  </si>
  <si>
    <t>63</t>
  </si>
  <si>
    <t>128</t>
  </si>
  <si>
    <t>Pol54</t>
  </si>
  <si>
    <t>Odhradenie kvetinovej lúky kolíkmi a páskou</t>
  </si>
  <si>
    <t>130</t>
  </si>
  <si>
    <t>65</t>
  </si>
  <si>
    <t>155000003.1</t>
  </si>
  <si>
    <t>Vytýčenie lúky, segmentov k založeniu kvetinovej lúky</t>
  </si>
  <si>
    <t>132</t>
  </si>
  <si>
    <t>Pol27</t>
  </si>
  <si>
    <t>Obrobenie pôdy kultivátorom, v rovine alebo na svahu do 1:5, do hĺbky 8 cm – zakladanie lúky</t>
  </si>
  <si>
    <t>134</t>
  </si>
  <si>
    <t>67</t>
  </si>
  <si>
    <t>183403153.1</t>
  </si>
  <si>
    <t>Obrobenie pôdy hrabaním v rovine alebo na svahu do 1:5 – zakladanie lúky</t>
  </si>
  <si>
    <t>136</t>
  </si>
  <si>
    <t>Pol28</t>
  </si>
  <si>
    <t>Odstránenie zhrabkov z pôdy, hrabanie – zakladanie lúky</t>
  </si>
  <si>
    <t>138</t>
  </si>
  <si>
    <t>69</t>
  </si>
  <si>
    <t>Pol29</t>
  </si>
  <si>
    <t>Založenie lúčneho trávnika výsevom v rovine alebo svahu do 1:5, rozmetadlom, s prímesou piesku, nad 500 m2 (L1+L2+ML )   </t>
  </si>
  <si>
    <t>140</t>
  </si>
  <si>
    <t>Pol55</t>
  </si>
  <si>
    <t>Piesok kopaný, žltý, fr. 0-4</t>
  </si>
  <si>
    <t>142</t>
  </si>
  <si>
    <t>71</t>
  </si>
  <si>
    <t>Pol56</t>
  </si>
  <si>
    <t>Kvetinová lúka L1, 1 kg   </t>
  </si>
  <si>
    <t>144</t>
  </si>
  <si>
    <t>Pol57</t>
  </si>
  <si>
    <t>Kvetinová lúka L2, 1 kg</t>
  </si>
  <si>
    <t>146</t>
  </si>
  <si>
    <t>73</t>
  </si>
  <si>
    <t>Pol58</t>
  </si>
  <si>
    <t>Kvetinová lúka „pre motýle“ ( ML ), 1 kg</t>
  </si>
  <si>
    <t>148</t>
  </si>
  <si>
    <t>Pol59</t>
  </si>
  <si>
    <t>Kvetinová lúka „pre motýle“, 50 g</t>
  </si>
  <si>
    <t>150</t>
  </si>
  <si>
    <t>75</t>
  </si>
  <si>
    <t>Pol30</t>
  </si>
  <si>
    <t>Zapracovanie osiva do pôdy mrežovým valcom ( L1+L2+ML )   </t>
  </si>
  <si>
    <t>152</t>
  </si>
  <si>
    <t>Pol31</t>
  </si>
  <si>
    <t>Zaliatie rastlín vodou, plochy jednotlivo nad 20 m2 ( dávka 10 l / m2 ) nad 800 m2, 2 x jarná zálievka v prípade nedostatku zrážok, 2 x 3 773,4 m2</t>
  </si>
  <si>
    <t>154</t>
  </si>
  <si>
    <t>77</t>
  </si>
  <si>
    <t>156</t>
  </si>
  <si>
    <t>Pol32</t>
  </si>
  <si>
    <t>Prvá kosba lúčneho porastu, cca 1.6. na výšku 10 cm ( L1+L2+PP+ML)</t>
  </si>
  <si>
    <t>158</t>
  </si>
  <si>
    <t>79</t>
  </si>
  <si>
    <t>Pol33</t>
  </si>
  <si>
    <t>Vertikutácia trávnatých plôch pred dosevom osiva OZSP, do 500 m2 ( 240 + 320)   </t>
  </si>
  <si>
    <t>160</t>
  </si>
  <si>
    <t>180402111</t>
  </si>
  <si>
    <t>Podsiatie trávnika parkového výsevom v rovine nad 1:5, do 500 m2 ( 240 + 320)</t>
  </si>
  <si>
    <t>162</t>
  </si>
  <si>
    <t>81</t>
  </si>
  <si>
    <t>Pol60</t>
  </si>
  <si>
    <t>Kostravová, okrasná zmes do suchých podmienok, 2kg   </t>
  </si>
  <si>
    <t>164</t>
  </si>
  <si>
    <t>Pol61</t>
  </si>
  <si>
    <t>Kostravová, okrasná zmes do suchých podmienok, 10 kg   </t>
  </si>
  <si>
    <t>166</t>
  </si>
  <si>
    <t>83</t>
  </si>
  <si>
    <t>Pol62</t>
  </si>
  <si>
    <t>Zapracovanie osiva do pôdy mrežovým valcom</t>
  </si>
  <si>
    <t>168</t>
  </si>
  <si>
    <t>Pol34</t>
  </si>
  <si>
    <t>Zaliatie lúky vodou v prípade dlho trvajúceho jarného sucha ( dávka 10 l / m2 ) nad 800 m2, 2 x jarná zálievka v prípade nedostatku zrážok, 2 x 560 m2</t>
  </si>
  <si>
    <t>170</t>
  </si>
  <si>
    <t>85</t>
  </si>
  <si>
    <t>Pol35</t>
  </si>
  <si>
    <t>Dovoz vody pre zálievku lúky na vzdialenosť do 6000 m</t>
  </si>
  <si>
    <t>172</t>
  </si>
  <si>
    <t>Pol36</t>
  </si>
  <si>
    <t>Prvá kosba plochy určenej k pravidelnej kosbe, na výšku 5-10 cm, nad 1000 m2 (OZSP+K )   </t>
  </si>
  <si>
    <t>174</t>
  </si>
  <si>
    <t>87</t>
  </si>
  <si>
    <t>162401411</t>
  </si>
  <si>
    <t>Vodorovné premiestnenie konárov stromov nad 100 do 300 mm do 3000 m</t>
  </si>
  <si>
    <t>196</t>
  </si>
  <si>
    <t>162401412</t>
  </si>
  <si>
    <t>Vodorovné premiestnenie konárov stromov nad 300 do 500 mm do 3000 m</t>
  </si>
  <si>
    <t>198</t>
  </si>
  <si>
    <t>89</t>
  </si>
  <si>
    <t>162501411</t>
  </si>
  <si>
    <t>Vodorovné premiestnenie kmeňov nad 100 do 300 mm do 3000 m</t>
  </si>
  <si>
    <t>200</t>
  </si>
  <si>
    <t>162501412</t>
  </si>
  <si>
    <t>Vodorovné premiestnenie kmeňov nad 300 do 500 mm do 3000 m</t>
  </si>
  <si>
    <t>202</t>
  </si>
  <si>
    <t>91</t>
  </si>
  <si>
    <t>162601411</t>
  </si>
  <si>
    <t>Vodorovné premiestnenie pňov nad 100 do 300 mm do 3000 m</t>
  </si>
  <si>
    <t>204</t>
  </si>
  <si>
    <t>162601412</t>
  </si>
  <si>
    <t>Vodorovné premiestnenie pňov nad 300 do 500 mm do 3000 m</t>
  </si>
  <si>
    <t>206</t>
  </si>
  <si>
    <t>93</t>
  </si>
  <si>
    <t>998231312</t>
  </si>
  <si>
    <t>Poplatok za uloženie drevnej hmoty</t>
  </si>
  <si>
    <t>t</t>
  </si>
  <si>
    <t>208</t>
  </si>
  <si>
    <t>Pol41</t>
  </si>
  <si>
    <t>Vodorovné premiestnenie výkopku po spevnenej ceste z horniny tr. 1-4, do 100 m3, do vzdialenosti do 3000 m</t>
  </si>
  <si>
    <t>210</t>
  </si>
  <si>
    <t>95</t>
  </si>
  <si>
    <t>Pol42</t>
  </si>
  <si>
    <t>Poplatok za uloženie zeminy</t>
  </si>
  <si>
    <t>212</t>
  </si>
  <si>
    <t>184202112</t>
  </si>
  <si>
    <t>Zakotvenie dreviny troma a viac kolmi, pri priemere kolov do 100 mm, pri dĺžke kolov od 2 m do 3 m</t>
  </si>
  <si>
    <t>176</t>
  </si>
  <si>
    <t>97</t>
  </si>
  <si>
    <t>0521742002</t>
  </si>
  <si>
    <t>Koly ihličnanové priemeru do 6 cm, dĺžky 3 m</t>
  </si>
  <si>
    <t>178</t>
  </si>
  <si>
    <t>0521721001</t>
  </si>
  <si>
    <t>Polokoly ihličnanové na spájanie kolov okolo stromu</t>
  </si>
  <si>
    <t>180</t>
  </si>
  <si>
    <t>99</t>
  </si>
  <si>
    <t>Pol37</t>
  </si>
  <si>
    <t>Zakladanie nosných agátových kolov na upevnenie závesných sietí - hammockov, vysušené, odkôrené, priemer 15-20 cm, dĺ. 250 cm, vrátane základov</t>
  </si>
  <si>
    <t>182</t>
  </si>
  <si>
    <t>Pol38</t>
  </si>
  <si>
    <t>Závesné siete – hammocky, dodávka vrátane dopravy</t>
  </si>
  <si>
    <t>184</t>
  </si>
  <si>
    <t>101</t>
  </si>
  <si>
    <t>Pol39</t>
  </si>
  <si>
    <t>Výroba informačných tabúľ</t>
  </si>
  <si>
    <t>186</t>
  </si>
  <si>
    <t>Pol63</t>
  </si>
  <si>
    <t>Kotvenie prvkov do základov z betónu, montáž a osadenie informačných tabúľ,vrátane materiálu do základov</t>
  </si>
  <si>
    <t>188</t>
  </si>
  <si>
    <t>103</t>
  </si>
  <si>
    <t>Pol40</t>
  </si>
  <si>
    <t>Výroba sedacích blokov  rozmerov 440 x 440 x 5000 mm z agátových hranolov-220 x 220 x 5000 mm, materiál+doprava</t>
  </si>
  <si>
    <t>190</t>
  </si>
  <si>
    <t>Pol64</t>
  </si>
  <si>
    <t>Kotvenie prvkov do základov z betónu, montáž a osadenie sedacích blokov,vrátane materiálu do základov</t>
  </si>
  <si>
    <t>192</t>
  </si>
  <si>
    <t>105</t>
  </si>
  <si>
    <t>998231311</t>
  </si>
  <si>
    <t>Presun hmôt pre sadovnícke a krajinárske úpravy do 5000 m vodorovne bez zvislého presunu</t>
  </si>
  <si>
    <t>194</t>
  </si>
  <si>
    <t>VP - Práce naviac</t>
  </si>
  <si>
    <t>PN</t>
  </si>
</sst>
</file>

<file path=xl/styles.xml><?xml version="1.0" encoding="utf-8"?>
<styleSheet xmlns="http://schemas.openxmlformats.org/spreadsheetml/2006/main">
  <numFmts count="6">
    <numFmt formatCode="GENERAL" numFmtId="164"/>
    <numFmt formatCode="@" numFmtId="165"/>
    <numFmt formatCode="#,##0.00" numFmtId="166"/>
    <numFmt formatCode="#,##0.00%" numFmtId="167"/>
    <numFmt formatCode="DD\.MM\.YYYY" numFmtId="168"/>
    <numFmt formatCode="#,##0.00000" numFmtId="169"/>
  </numFmts>
  <fonts count="37">
    <font>
      <name val="Trebuchet MS"/>
      <charset val="1"/>
      <family val="2"/>
      <sz val="8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Trebuchet MS"/>
      <charset val="1"/>
      <family val="2"/>
      <color rgb="FFFAE682"/>
      <sz val="8"/>
    </font>
    <font>
      <name val="Trebuchet MS"/>
      <charset val="1"/>
      <family val="2"/>
      <sz val="10"/>
    </font>
    <font>
      <name val="Trebuchet MS"/>
      <charset val="1"/>
      <family val="2"/>
      <color rgb="FF960000"/>
      <sz val="10"/>
    </font>
    <font>
      <name val="Trebuchet MS"/>
      <charset val="1"/>
      <family val="2"/>
      <color rgb="FF0000FF"/>
      <sz val="10"/>
      <u val="single"/>
    </font>
    <font>
      <name val="Trebuchet MS"/>
      <charset val="1"/>
      <family val="2"/>
      <color rgb="FF0000FF"/>
      <sz val="11"/>
      <u val="single"/>
    </font>
    <font>
      <name val="Trebuchet MS"/>
      <charset val="1"/>
      <family val="2"/>
      <color rgb="FF3366FF"/>
      <sz val="8"/>
    </font>
    <font>
      <name val="Trebuchet MS"/>
      <charset val="1"/>
      <family val="2"/>
      <b val="true"/>
      <sz val="16"/>
    </font>
    <font>
      <name val="Trebuchet MS"/>
      <charset val="1"/>
      <family val="2"/>
      <b val="true"/>
      <color rgb="FF969696"/>
      <sz val="12"/>
    </font>
    <font>
      <name val="Trebuchet MS"/>
      <charset val="1"/>
      <family val="2"/>
      <color rgb="FF969696"/>
      <sz val="9"/>
    </font>
    <font>
      <name val="Trebuchet MS"/>
      <charset val="1"/>
      <family val="2"/>
      <sz val="9"/>
    </font>
    <font>
      <name val="Trebuchet MS"/>
      <charset val="1"/>
      <family val="2"/>
      <b val="true"/>
      <color rgb="FF969696"/>
      <sz val="8"/>
    </font>
    <font>
      <name val="Trebuchet MS"/>
      <charset val="1"/>
      <family val="2"/>
      <b val="true"/>
      <sz val="12"/>
    </font>
    <font>
      <name val="Trebuchet MS"/>
      <charset val="1"/>
      <family val="2"/>
      <color rgb="FF464646"/>
      <sz val="10"/>
    </font>
    <font>
      <name val="Trebuchet MS"/>
      <charset val="1"/>
      <family val="2"/>
      <b val="true"/>
      <sz val="10"/>
    </font>
    <font>
      <name val="Trebuchet MS"/>
      <charset val="1"/>
      <family val="2"/>
      <color rgb="FF969696"/>
      <sz val="8"/>
    </font>
    <font>
      <name val="Trebuchet MS"/>
      <charset val="1"/>
      <family val="2"/>
      <b val="true"/>
      <color rgb="FF464646"/>
      <sz val="10"/>
    </font>
    <font>
      <name val="Trebuchet MS"/>
      <charset val="1"/>
      <family val="2"/>
      <color rgb="FF969696"/>
      <sz val="10"/>
    </font>
    <font>
      <name val="Trebuchet MS"/>
      <charset val="1"/>
      <family val="2"/>
      <b val="true"/>
      <sz val="9"/>
    </font>
    <font>
      <name val="Trebuchet MS"/>
      <charset val="1"/>
      <family val="2"/>
      <color rgb="FF969696"/>
      <sz val="12"/>
    </font>
    <font>
      <name val="Trebuchet MS"/>
      <charset val="1"/>
      <family val="2"/>
      <b val="true"/>
      <color rgb="FF960000"/>
      <sz val="12"/>
    </font>
    <font>
      <name val="Trebuchet MS"/>
      <charset val="1"/>
      <family val="2"/>
      <sz val="12"/>
    </font>
    <font>
      <name val="Trebuchet MS"/>
      <charset val="1"/>
      <family val="2"/>
      <color rgb="FF0000FF"/>
      <sz val="18"/>
    </font>
    <font>
      <name val="Trebuchet MS"/>
      <charset val="1"/>
      <family val="2"/>
      <sz val="11"/>
    </font>
    <font>
      <name val="Trebuchet MS"/>
      <charset val="1"/>
      <family val="2"/>
      <b val="true"/>
      <color rgb="FF003366"/>
      <sz val="11"/>
    </font>
    <font>
      <name val="Trebuchet MS"/>
      <charset val="1"/>
      <family val="2"/>
      <color rgb="FF003366"/>
      <sz val="11"/>
    </font>
    <font>
      <name val="Trebuchet MS"/>
      <charset val="1"/>
      <family val="2"/>
      <color rgb="FF969696"/>
      <sz val="11"/>
    </font>
    <font>
      <name val="Trebuchet MS"/>
      <charset val="1"/>
      <family val="2"/>
      <color rgb="FF003366"/>
      <sz val="10"/>
    </font>
    <font>
      <name val="Trebuchet MS"/>
      <charset val="1"/>
      <family val="2"/>
      <b val="true"/>
      <color rgb="FF800000"/>
      <sz val="12"/>
    </font>
    <font>
      <name val="Trebuchet MS"/>
      <charset val="1"/>
      <family val="2"/>
      <color rgb="FF003366"/>
      <sz val="12"/>
    </font>
    <font>
      <name val="Trebuchet MS"/>
      <charset val="1"/>
      <family val="2"/>
      <color rgb="FF960000"/>
      <sz val="8"/>
    </font>
    <font>
      <name val="Trebuchet MS"/>
      <charset val="1"/>
      <family val="2"/>
      <b val="true"/>
      <sz val="8"/>
    </font>
    <font>
      <name val="Trebuchet MS"/>
      <charset val="1"/>
      <family val="2"/>
      <color rgb="FF003366"/>
      <sz val="8"/>
    </font>
    <font>
      <name val="Trebuchet MS"/>
      <charset val="1"/>
      <family val="2"/>
      <i val="true"/>
      <color rgb="FF0000FF"/>
      <sz val="8"/>
    </font>
  </fonts>
  <fills count="7">
    <fill>
      <patternFill patternType="none"/>
    </fill>
    <fill>
      <patternFill patternType="gray125"/>
    </fill>
    <fill>
      <patternFill patternType="solid">
        <fgColor rgb="FFFAE682"/>
        <bgColor rgb="FFFFCC99"/>
      </patternFill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6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/>
      <right/>
      <top style="hair"/>
      <bottom/>
      <diagonal/>
    </border>
    <border diagonalDown="false" diagonalUp="false">
      <left/>
      <right/>
      <top/>
      <bottom style="hair"/>
      <diagonal/>
    </border>
    <border diagonalDown="false" diagonalUp="false">
      <left style="hair"/>
      <right/>
      <top style="hair"/>
      <bottom style="hair"/>
      <diagonal/>
    </border>
    <border diagonalDown="false" diagonalUp="false">
      <left/>
      <right/>
      <top style="hair"/>
      <bottom style="hair"/>
      <diagonal/>
    </border>
    <border diagonalDown="false" diagonalUp="false">
      <left/>
      <right style="hair"/>
      <top style="hair"/>
      <bottom style="hair"/>
      <diagonal/>
    </border>
    <border diagonalDown="false" diagonalUp="false">
      <left style="hair">
        <color rgb="FF969696"/>
      </left>
      <right/>
      <top style="hair">
        <color rgb="FF969696"/>
      </top>
      <bottom/>
      <diagonal/>
    </border>
    <border diagonalDown="false" diagonalUp="false">
      <left/>
      <right/>
      <top style="hair">
        <color rgb="FF969696"/>
      </top>
      <bottom/>
      <diagonal/>
    </border>
    <border diagonalDown="false" diagonalUp="false">
      <left/>
      <right style="hair">
        <color rgb="FF969696"/>
      </right>
      <top style="hair">
        <color rgb="FF969696"/>
      </top>
      <bottom/>
      <diagonal/>
    </border>
    <border diagonalDown="false" diagonalUp="false">
      <left style="hair">
        <color rgb="FF969696"/>
      </left>
      <right/>
      <top/>
      <bottom/>
      <diagonal/>
    </border>
    <border diagonalDown="false" diagonalUp="false">
      <left/>
      <right style="hair">
        <color rgb="FF969696"/>
      </right>
      <top/>
      <bottom/>
      <diagonal/>
    </border>
    <border diagonalDown="false" diagonalUp="false">
      <left style="hair">
        <color rgb="FF969696"/>
      </left>
      <right/>
      <top/>
      <bottom style="hair">
        <color rgb="FF969696"/>
      </bottom>
      <diagonal/>
    </border>
    <border diagonalDown="false" diagonalUp="false">
      <left/>
      <right/>
      <top/>
      <bottom style="hair">
        <color rgb="FF969696"/>
      </bottom>
      <diagonal/>
    </border>
    <border diagonalDown="false" diagonalUp="false">
      <left/>
      <right style="hair">
        <color rgb="FF969696"/>
      </right>
      <top/>
      <bottom style="hair">
        <color rgb="FF969696"/>
      </bottom>
      <diagonal/>
    </border>
    <border diagonalDown="false" diagonalUp="false">
      <left style="medium"/>
      <right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Down="false" diagonalUp="false">
      <left/>
      <right/>
      <top style="hair">
        <color rgb="FF969696"/>
      </top>
      <bottom style="hair">
        <color rgb="FF969696"/>
      </bottom>
      <diagonal/>
    </border>
    <border diagonalDown="false" diagonalUp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Down="false" diagonalUp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8" numFmtId="164">
      <alignment horizontal="general" indent="0" shrinkToFit="false" textRotation="0" vertical="bottom" wrapText="false"/>
      <protection hidden="false" locked="true"/>
    </xf>
  </cellStyleXfs>
  <cellXfs count="217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true" borderId="0" fillId="2" fontId="4" numFmtId="164" xfId="0">
      <alignment horizontal="left" indent="0" shrinkToFit="false" textRotation="0" vertical="center" wrapText="false"/>
      <protection hidden="false" locked="true"/>
    </xf>
    <xf applyAlignment="true" applyBorder="false" applyFont="true" applyProtection="true" borderId="0" fillId="2" fontId="5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true" borderId="0" fillId="2" fontId="6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0" fillId="2" fontId="7" numFmtId="164" xfId="20">
      <alignment horizontal="general" indent="0" shrinkToFit="false" textRotation="0" vertical="center" wrapText="false"/>
      <protection hidden="false" locked="true"/>
    </xf>
    <xf applyAlignment="false" applyBorder="false" applyFont="fals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" fontId="4" numFmtId="164" xfId="0">
      <alignment horizontal="left" indent="0" shrinkToFit="false" textRotation="0" vertical="center" wrapText="false"/>
      <protection hidden="false" locked="true"/>
    </xf>
    <xf applyAlignment="true" applyBorder="false" applyFont="true" applyProtection="false" borderId="0" fillId="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0" fontId="9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center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center" wrapText="false"/>
      <protection hidden="false" locked="true"/>
    </xf>
    <xf applyAlignment="false" applyBorder="true" applyFont="fals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10" numFmtId="164" xfId="0">
      <alignment horizontal="center" indent="0" shrinkToFit="false" textRotation="0" vertical="center" wrapText="false"/>
      <protection hidden="false" locked="true"/>
    </xf>
    <xf applyAlignment="false" applyBorder="true" applyFont="false" applyProtection="false" borderId="5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9" numFmtId="164" xfId="0">
      <alignment horizontal="left" indent="0" shrinkToFit="false" textRotation="0" vertical="center" wrapText="false"/>
      <protection hidden="false" locked="true"/>
    </xf>
    <xf applyAlignment="true" applyBorder="false" applyFont="true" applyProtection="false" borderId="0" fillId="0" fontId="11" numFmtId="164" xfId="0">
      <alignment horizontal="left" indent="0" shrinkToFit="false" textRotation="0" vertical="center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12" numFmtId="164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0" fillId="0" fontId="13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0" fontId="14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0" fillId="0" fontId="15" numFmtId="164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0" fillId="0" fontId="15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0" fillId="0" fontId="12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0" fillId="4" fontId="13" numFmtId="164" xfId="0">
      <alignment horizontal="left" indent="0" shrinkToFit="false" textRotation="0" vertical="center" wrapText="false"/>
      <protection hidden="false" locked="false"/>
    </xf>
    <xf applyAlignment="true" applyBorder="true" applyFont="true" applyProtection="true" borderId="0" fillId="4" fontId="13" numFmtId="165" xfId="0">
      <alignment horizontal="left" indent="0" shrinkToFit="false" textRotation="0" vertical="center" wrapText="false"/>
      <protection hidden="false" locked="false"/>
    </xf>
    <xf applyAlignment="true" applyBorder="true" applyFont="true" applyProtection="false" borderId="0" fillId="0" fontId="13" numFmtId="164" xfId="0">
      <alignment horizontal="left" indent="0" shrinkToFit="false" textRotation="0" vertical="center" wrapText="true"/>
      <protection hidden="false" locked="true"/>
    </xf>
    <xf applyAlignment="false" applyBorder="true" applyFont="false" applyProtection="false" borderId="6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16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0" fontId="5" numFmtId="166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4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5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7" fillId="0" fontId="17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7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7" fillId="0" fontId="17" numFmtId="166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18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4" fillId="0" fontId="18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8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8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0" fontId="18" numFmtId="167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8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14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5" fillId="0" fontId="18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5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8" fillId="5" fontId="15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9" fillId="5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9" fillId="5" fontId="15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9" fillId="5" fontId="15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0" fillId="5" fontId="15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1" fillId="0" fontId="19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2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3" fillId="0" fontId="0" numFmtId="164" xfId="0">
      <alignment horizontal="general" indent="0" shrinkToFit="false" textRotation="0" vertical="center" wrapText="false"/>
      <protection hidden="false" locked="true"/>
    </xf>
    <xf applyAlignment="false" applyBorder="true" applyFont="false" applyProtection="false" borderId="14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5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0" fontId="20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7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7" fillId="0" fontId="20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8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9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0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1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3" fillId="0" fontId="0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13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4" fillId="0" fontId="13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3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5" fillId="0" fontId="13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15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4" fillId="0" fontId="15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5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0" fontId="15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5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5" fillId="0" fontId="15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21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3" numFmtId="168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1" fillId="0" fontId="22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8" fillId="6" fontId="13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9" fillId="6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9" fillId="6" fontId="13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0" fillId="6" fontId="13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2" fillId="0" fontId="12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3" fillId="0" fontId="12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4" fillId="0" fontId="12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1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23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0" fontId="23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23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0" fillId="0" fontId="23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4" fillId="0" fontId="22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22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22" numFmtId="169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5" fillId="0" fontId="22" numFmtId="166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15" numFmtId="164" xfId="0">
      <alignment horizontal="left" indent="0" shrinkToFit="false" textRotation="0" vertical="center" wrapText="false"/>
      <protection hidden="false" locked="true"/>
    </xf>
    <xf applyAlignment="true" applyBorder="false" applyFont="true" applyProtection="false" borderId="0" fillId="0" fontId="2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0" fillId="0" fontId="25" numFmtId="164" xfId="2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4" fillId="0" fontId="26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27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27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0" fillId="0" fontId="28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28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5" fillId="0" fontId="26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26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6" fillId="0" fontId="29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7" fillId="0" fontId="29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7" fillId="0" fontId="29" numFmtId="169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8" fillId="0" fontId="29" numFmtId="166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26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0" fontId="30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0" fillId="4" fontId="30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false" borderId="0" fillId="0" fontId="30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11" fillId="4" fontId="20" numFmtId="167" xfId="0">
      <alignment horizontal="center" indent="0" shrinkToFit="false" textRotation="0" vertical="center" wrapText="false"/>
      <protection hidden="false" locked="false"/>
    </xf>
    <xf applyAlignment="true" applyBorder="true" applyFont="true" applyProtection="true" borderId="12" fillId="4" fontId="20" numFmtId="164" xfId="0">
      <alignment horizontal="center" indent="0" shrinkToFit="false" textRotation="0" vertical="center" wrapText="false"/>
      <protection hidden="false" locked="false"/>
    </xf>
    <xf applyAlignment="true" applyBorder="true" applyFont="true" applyProtection="false" borderId="13" fillId="0" fontId="20" numFmtId="166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0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4" fontId="30" numFmtId="164" xfId="0">
      <alignment horizontal="left" indent="0" shrinkToFit="false" textRotation="0" vertical="center" wrapText="false"/>
      <protection hidden="false" locked="false"/>
    </xf>
    <xf applyAlignment="true" applyBorder="true" applyFont="true" applyProtection="true" borderId="14" fillId="4" fontId="20" numFmtId="167" xfId="0">
      <alignment horizontal="center" indent="0" shrinkToFit="false" textRotation="0" vertical="center" wrapText="false"/>
      <protection hidden="false" locked="false"/>
    </xf>
    <xf applyAlignment="true" applyBorder="true" applyFont="true" applyProtection="true" borderId="0" fillId="4" fontId="20" numFmtId="164" xfId="0">
      <alignment horizontal="center" indent="0" shrinkToFit="false" textRotation="0" vertical="center" wrapText="false"/>
      <protection hidden="false" locked="false"/>
    </xf>
    <xf applyAlignment="true" applyBorder="true" applyFont="true" applyProtection="false" borderId="15" fillId="0" fontId="20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16" fillId="4" fontId="20" numFmtId="167" xfId="0">
      <alignment horizontal="center" indent="0" shrinkToFit="false" textRotation="0" vertical="center" wrapText="false"/>
      <protection hidden="false" locked="false"/>
    </xf>
    <xf applyAlignment="true" applyBorder="true" applyFont="true" applyProtection="true" borderId="17" fillId="4" fontId="20" numFmtId="164" xfId="0">
      <alignment horizontal="center" indent="0" shrinkToFit="false" textRotation="0" vertical="center" wrapText="false"/>
      <protection hidden="false" locked="false"/>
    </xf>
    <xf applyAlignment="true" applyBorder="true" applyFont="true" applyProtection="false" borderId="18" fillId="0" fontId="20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6" fontId="23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6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6" fontId="23" numFmtId="166" xfId="0">
      <alignment horizontal="general" indent="0" shrinkToFit="false" textRotation="0" vertical="center" wrapText="false"/>
      <protection hidden="false" locked="true"/>
    </xf>
    <xf applyAlignment="false" applyBorder="false" applyFont="false" applyProtection="true" borderId="0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2" fontId="7" numFmtId="164" xfId="2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12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true" borderId="0" fillId="4" fontId="13" numFmtId="168" xfId="0">
      <alignment horizontal="left" indent="0" shrinkToFit="false" textRotation="0" vertical="center" wrapText="false"/>
      <protection hidden="false" locked="false"/>
    </xf>
    <xf applyAlignment="true" applyBorder="true" applyFont="true" applyProtection="false" borderId="0" fillId="0" fontId="5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0" fontId="17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0" fontId="17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8" numFmtId="164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0" fillId="0" fontId="18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8" fillId="6" fontId="15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9" fillId="6" fontId="15" numFmtId="164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9" fillId="6" fontId="15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0" fillId="6" fontId="15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6" fontId="13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31" numFmtId="164" xfId="0">
      <alignment horizontal="left" indent="0" shrinkToFit="false" textRotation="0" vertical="center" wrapText="false"/>
      <protection hidden="false" locked="true"/>
    </xf>
    <xf applyAlignment="true" applyBorder="false" applyFont="true" applyProtection="false" borderId="0" fillId="0" fontId="32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4" fillId="0" fontId="32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32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32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0" fillId="0" fontId="32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5" fillId="0" fontId="32" numFmtId="164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3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4" fillId="0" fontId="3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3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5" fillId="0" fontId="3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32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3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5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5" fillId="0" fontId="12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4" fillId="0" fontId="0" numFmtId="164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0" fillId="0" fontId="0" numFmtId="164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5" fillId="0" fontId="0" numFmtId="164" xfId="0">
      <alignment horizontal="general" indent="0" shrinkToFit="false" textRotation="0" vertical="center" wrapText="false"/>
      <protection hidden="false" locked="false"/>
    </xf>
    <xf applyAlignment="true" applyBorder="false" applyFont="true" applyProtection="true" borderId="0" fillId="0" fontId="0" numFmtId="164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4" fillId="0" fontId="0" numFmtId="164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5" fillId="0" fontId="20" numFmtId="164" xfId="0">
      <alignment horizontal="center" indent="0" shrinkToFit="false" textRotation="0" vertical="center" wrapText="false"/>
      <protection hidden="false" locked="false"/>
    </xf>
    <xf applyAlignment="true" applyBorder="false" applyFont="true" applyProtection="true" borderId="0" fillId="0" fontId="0" numFmtId="164" xfId="0">
      <alignment horizontal="left" indent="0" shrinkToFit="false" textRotation="0" vertical="center" wrapText="false"/>
      <protection hidden="false" locked="false"/>
    </xf>
    <xf applyAlignment="true" applyBorder="false" applyFont="true" applyProtection="true" borderId="0" fillId="0" fontId="0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0" fillId="0" fontId="30" numFmtId="164" xfId="0">
      <alignment horizontal="left" indent="0" shrinkToFit="false" textRotation="0" vertical="center" wrapText="false"/>
      <protection hidden="false" locked="false"/>
    </xf>
    <xf applyAlignment="true" applyBorder="true" applyFont="true" applyProtection="true" borderId="16" fillId="0" fontId="0" numFmtId="164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8" fillId="0" fontId="20" numFmtId="164" xfId="0">
      <alignment horizontal="center" indent="0" shrinkToFit="false" textRotation="0" vertical="center" wrapText="false"/>
      <protection hidden="false" locked="false"/>
    </xf>
    <xf applyAlignment="true" applyBorder="false" applyFont="true" applyProtection="false" borderId="0" fillId="0" fontId="0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4" fillId="0" fontId="0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2" fillId="6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3" fillId="6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4" fillId="6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5" fillId="0" fontId="0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0" fontId="23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2" fillId="0" fontId="33" numFmtId="169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3" fillId="0" fontId="33" numFmtId="169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34" numFmtId="166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3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0" fontId="3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3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32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5" fillId="0" fontId="3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4" fillId="0" fontId="3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35" numFmtId="169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5" fillId="0" fontId="35" numFmtId="169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35" numFmtId="164" xfId="0">
      <alignment horizontal="left" indent="0" shrinkToFit="false" textRotation="0" vertical="bottom" wrapText="false"/>
      <protection hidden="false" locked="true"/>
    </xf>
    <xf applyAlignment="true" applyBorder="false" applyFont="true" applyProtection="false" borderId="0" fillId="0" fontId="3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35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30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7" fillId="0" fontId="30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25" fillId="0" fontId="0" numFmtId="164" xfId="0">
      <alignment horizontal="center" indent="0" shrinkToFit="false" textRotation="0" vertical="center" wrapText="false"/>
      <protection hidden="false" locked="false"/>
    </xf>
    <xf applyAlignment="true" applyBorder="true" applyFont="true" applyProtection="true" borderId="25" fillId="0" fontId="0" numFmtId="165" xfId="0">
      <alignment horizontal="left" indent="0" shrinkToFit="false" textRotation="0" vertical="center" wrapText="true"/>
      <protection hidden="false" locked="false"/>
    </xf>
    <xf applyAlignment="true" applyBorder="true" applyFont="true" applyProtection="true" borderId="25" fillId="0" fontId="0" numFmtId="164" xfId="0">
      <alignment horizontal="left" indent="0" shrinkToFit="false" textRotation="0" vertical="center" wrapText="true"/>
      <protection hidden="false" locked="false"/>
    </xf>
    <xf applyAlignment="true" applyBorder="true" applyFont="true" applyProtection="true" borderId="25" fillId="0" fontId="0" numFmtId="164" xfId="0">
      <alignment horizontal="center" indent="0" shrinkToFit="false" textRotation="0" vertical="center" wrapText="true"/>
      <protection hidden="false" locked="false"/>
    </xf>
    <xf applyAlignment="true" applyBorder="true" applyFont="true" applyProtection="true" borderId="25" fillId="0" fontId="0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25" fillId="4" fontId="0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25" fillId="4" fontId="18" numFmtId="164" xfId="0">
      <alignment horizontal="left" indent="0" shrinkToFit="false" textRotation="0" vertical="center" wrapText="false"/>
      <protection hidden="false" locked="false"/>
    </xf>
    <xf applyAlignment="true" applyBorder="true" applyFont="true" applyProtection="false" borderId="0" fillId="0" fontId="18" numFmtId="169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5" fillId="0" fontId="18" numFmtId="169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25" fillId="0" fontId="36" numFmtId="164" xfId="0">
      <alignment horizontal="center" indent="0" shrinkToFit="false" textRotation="0" vertical="center" wrapText="false"/>
      <protection hidden="false" locked="false"/>
    </xf>
    <xf applyAlignment="true" applyBorder="true" applyFont="true" applyProtection="true" borderId="25" fillId="0" fontId="36" numFmtId="165" xfId="0">
      <alignment horizontal="left" indent="0" shrinkToFit="false" textRotation="0" vertical="center" wrapText="true"/>
      <protection hidden="false" locked="false"/>
    </xf>
    <xf applyAlignment="true" applyBorder="true" applyFont="true" applyProtection="true" borderId="25" fillId="0" fontId="36" numFmtId="164" xfId="0">
      <alignment horizontal="left" indent="0" shrinkToFit="false" textRotation="0" vertical="center" wrapText="true"/>
      <protection hidden="false" locked="false"/>
    </xf>
    <xf applyAlignment="true" applyBorder="true" applyFont="true" applyProtection="true" borderId="25" fillId="0" fontId="36" numFmtId="164" xfId="0">
      <alignment horizontal="center" indent="0" shrinkToFit="false" textRotation="0" vertical="center" wrapText="true"/>
      <protection hidden="false" locked="false"/>
    </xf>
    <xf applyAlignment="true" applyBorder="true" applyFont="true" applyProtection="true" borderId="25" fillId="0" fontId="36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25" fillId="4" fontId="36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false" borderId="23" fillId="0" fontId="30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3" fillId="0" fontId="32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4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25" fillId="4" fontId="0" numFmtId="164" xfId="0">
      <alignment horizontal="center" indent="0" shrinkToFit="false" textRotation="0" vertical="center" wrapText="false"/>
      <protection hidden="false" locked="false"/>
    </xf>
    <xf applyAlignment="true" applyBorder="true" applyFont="true" applyProtection="true" borderId="25" fillId="4" fontId="0" numFmtId="165" xfId="0">
      <alignment horizontal="left" indent="0" shrinkToFit="false" textRotation="0" vertical="center" wrapText="true"/>
      <protection hidden="false" locked="false"/>
    </xf>
    <xf applyAlignment="true" applyBorder="true" applyFont="true" applyProtection="true" borderId="25" fillId="4" fontId="0" numFmtId="164" xfId="0">
      <alignment horizontal="left" indent="0" shrinkToFit="false" textRotation="0" vertical="center" wrapText="true"/>
      <protection hidden="false" locked="false"/>
    </xf>
    <xf applyAlignment="true" applyBorder="true" applyFont="true" applyProtection="true" borderId="25" fillId="4" fontId="0" numFmtId="164" xfId="0">
      <alignment horizontal="center" indent="0" shrinkToFit="false" textRotation="0" vertical="center" wrapText="true"/>
      <protection hidden="false" locked="false"/>
    </xf>
    <xf applyAlignment="true" applyBorder="true" applyFont="true" applyProtection="false" borderId="25" fillId="0" fontId="0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25" fillId="4" fontId="18" numFmtId="164" xfId="0">
      <alignment horizontal="center" indent="0" shrinkToFit="false" textRotation="0" vertical="center" wrapText="false"/>
      <protection hidden="false" locked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8" customBuiltin="false" name="*unknown*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AE682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absolute">
    <xdr:from>
      <xdr:col>0</xdr:col>
      <xdr:colOff>27000</xdr:colOff>
      <xdr:row>0</xdr:row>
      <xdr:rowOff>0</xdr:rowOff>
    </xdr:from>
    <xdr:to>
      <xdr:col>0</xdr:col>
      <xdr:colOff>297720</xdr:colOff>
      <xdr:row>0</xdr:row>
      <xdr:rowOff>270720</xdr:rowOff>
    </xdr:to>
    <xdr:pic>
      <xdr:nvPicPr>
        <xdr:cNvPr descr="" id="0" name="Picture 1"/>
        <xdr:cNvPicPr/>
      </xdr:nvPicPr>
      <xdr:blipFill>
        <a:blip r:embed="rId1"/>
        <a:stretch>
          <a:fillRect/>
        </a:stretch>
      </xdr:blipFill>
      <xdr:spPr>
        <a:xfrm>
          <a:off x="27000" y="0"/>
          <a:ext cx="270720" cy="270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absolute">
    <xdr:from>
      <xdr:col>0</xdr:col>
      <xdr:colOff>27000</xdr:colOff>
      <xdr:row>0</xdr:row>
      <xdr:rowOff>0</xdr:rowOff>
    </xdr:from>
    <xdr:to>
      <xdr:col>0</xdr:col>
      <xdr:colOff>303480</xdr:colOff>
      <xdr:row>0</xdr:row>
      <xdr:rowOff>276480</xdr:rowOff>
    </xdr:to>
    <xdr:pic>
      <xdr:nvPicPr>
        <xdr:cNvPr descr="" id="1" name="Picture 1"/>
        <xdr:cNvPicPr/>
      </xdr:nvPicPr>
      <xdr:blipFill>
        <a:blip r:embed="rId1"/>
        <a:stretch>
          <a:fillRect/>
        </a:stretch>
      </xdr:blipFill>
      <xdr:spPr>
        <a:xfrm>
          <a:off x="27000" y="0"/>
          <a:ext cx="276480" cy="27648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K91"/>
  <sheetViews>
    <sheetView colorId="64" defaultGridColor="true" rightToLeft="false" showFormulas="false" showGridLines="false" showOutlineSymbols="true" showRowColHeaders="true" showZeros="true" tabSelected="false" topLeftCell="A1" view="normal" windowProtection="true" workbookViewId="0" zoomScale="100" zoomScaleNormal="100" zoomScalePageLayoutView="100">
      <pane activePane="bottomLeft" topLeftCell="A32" xSplit="0" ySplit="1"/>
      <selection activeCell="A1" activeCellId="0" pane="topLeft" sqref="A1"/>
      <selection activeCell="A40" activeCellId="0" pane="bottomLeft" sqref="A40"/>
    </sheetView>
  </sheetViews>
  <sheetFormatPr defaultRowHeight="14.4"/>
  <cols>
    <col collapsed="false" hidden="false" max="1" min="1" style="0" width="8.28378378378378"/>
    <col collapsed="false" hidden="false" max="2" min="2" style="0" width="1.7027027027027"/>
    <col collapsed="false" hidden="false" max="3" min="3" style="0" width="4.14864864864865"/>
    <col collapsed="false" hidden="false" max="33" min="4" style="0" width="2.43243243243243"/>
    <col collapsed="false" hidden="false" max="34" min="34" style="0" width="3.29054054054054"/>
    <col collapsed="false" hidden="false" max="37" min="35" style="0" width="2.43243243243243"/>
    <col collapsed="false" hidden="false" max="38" min="38" style="0" width="8.28378378378378"/>
    <col collapsed="false" hidden="false" max="39" min="39" style="0" width="3.29054054054054"/>
    <col collapsed="false" hidden="false" max="40" min="40" style="0" width="13.2905405405405"/>
    <col collapsed="false" hidden="false" max="41" min="41" style="0" width="7.42567567567568"/>
    <col collapsed="false" hidden="false" max="42" min="42" style="0" width="4.14864864864865"/>
    <col collapsed="false" hidden="false" max="43" min="43" style="0" width="1.7027027027027"/>
    <col collapsed="false" hidden="false" max="44" min="44" style="0" width="13.7027027027027"/>
    <col collapsed="false" hidden="true" max="56" min="45" style="0" width="0"/>
    <col collapsed="false" hidden="false" max="57" min="57" style="0" width="66.4189189189189"/>
    <col collapsed="false" hidden="false" max="70" min="58" style="0" width="8.89189189189189"/>
    <col collapsed="false" hidden="true" max="89" min="71" style="0" width="0"/>
    <col collapsed="false" hidden="false" max="1025" min="90" style="0" width="8.89189189189189"/>
  </cols>
  <sheetData>
    <row collapsed="false" customFormat="false" customHeight="true" hidden="false" ht="21.3" outlineLevel="0" r="1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6" t="s">
        <v>4</v>
      </c>
      <c r="BB1" s="6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T1" s="7" t="s">
        <v>5</v>
      </c>
      <c r="BU1" s="7" t="s">
        <v>5</v>
      </c>
    </row>
    <row collapsed="false" customFormat="false" customHeight="true" hidden="false" ht="36.9" outlineLevel="0" r="2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R2" s="9" t="s">
        <v>7</v>
      </c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S2" s="10" t="s">
        <v>8</v>
      </c>
      <c r="BT2" s="10" t="s">
        <v>9</v>
      </c>
    </row>
    <row collapsed="false" customFormat="false" customHeight="true" hidden="false" ht="6.9" outlineLevel="0" r="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3"/>
      <c r="BS3" s="10" t="s">
        <v>8</v>
      </c>
      <c r="BT3" s="10" t="s">
        <v>9</v>
      </c>
    </row>
    <row collapsed="false" customFormat="false" customHeight="true" hidden="false" ht="36.9" outlineLevel="0" r="4">
      <c r="B4" s="14"/>
      <c r="C4" s="15" t="s">
        <v>10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6"/>
      <c r="AS4" s="17" t="s">
        <v>11</v>
      </c>
      <c r="BE4" s="18" t="s">
        <v>12</v>
      </c>
      <c r="BS4" s="10" t="s">
        <v>8</v>
      </c>
    </row>
    <row collapsed="false" customFormat="false" customHeight="true" hidden="false" ht="14.4" outlineLevel="0" r="5">
      <c r="B5" s="14"/>
      <c r="C5" s="19"/>
      <c r="D5" s="20" t="s">
        <v>13</v>
      </c>
      <c r="E5" s="19"/>
      <c r="F5" s="19"/>
      <c r="G5" s="19"/>
      <c r="H5" s="19"/>
      <c r="I5" s="19"/>
      <c r="J5" s="19"/>
      <c r="K5" s="21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19"/>
      <c r="AQ5" s="16"/>
      <c r="BE5" s="22" t="s">
        <v>15</v>
      </c>
      <c r="BS5" s="10" t="s">
        <v>8</v>
      </c>
    </row>
    <row collapsed="false" customFormat="false" customHeight="true" hidden="false" ht="36.9" outlineLevel="0" r="6">
      <c r="B6" s="14"/>
      <c r="C6" s="19"/>
      <c r="D6" s="23" t="s">
        <v>16</v>
      </c>
      <c r="E6" s="19"/>
      <c r="F6" s="19"/>
      <c r="G6" s="19"/>
      <c r="H6" s="19"/>
      <c r="I6" s="19"/>
      <c r="J6" s="19"/>
      <c r="K6" s="24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19"/>
      <c r="AQ6" s="16"/>
      <c r="BE6" s="22"/>
      <c r="BS6" s="10" t="s">
        <v>8</v>
      </c>
    </row>
    <row collapsed="false" customFormat="false" customHeight="true" hidden="false" ht="14.4" outlineLevel="0" r="7">
      <c r="B7" s="14"/>
      <c r="C7" s="19"/>
      <c r="D7" s="25" t="s">
        <v>18</v>
      </c>
      <c r="E7" s="19"/>
      <c r="F7" s="19"/>
      <c r="G7" s="19"/>
      <c r="H7" s="19"/>
      <c r="I7" s="19"/>
      <c r="J7" s="19"/>
      <c r="K7" s="21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19</v>
      </c>
      <c r="AL7" s="19"/>
      <c r="AM7" s="19"/>
      <c r="AN7" s="21"/>
      <c r="AO7" s="19"/>
      <c r="AP7" s="19"/>
      <c r="AQ7" s="16"/>
      <c r="BE7" s="22"/>
      <c r="BS7" s="10" t="s">
        <v>8</v>
      </c>
    </row>
    <row collapsed="false" customFormat="false" customHeight="true" hidden="false" ht="14.4" outlineLevel="0" r="8">
      <c r="B8" s="14"/>
      <c r="C8" s="19"/>
      <c r="D8" s="25" t="s">
        <v>20</v>
      </c>
      <c r="E8" s="19"/>
      <c r="F8" s="19"/>
      <c r="G8" s="19"/>
      <c r="H8" s="19"/>
      <c r="I8" s="19"/>
      <c r="J8" s="19"/>
      <c r="K8" s="21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22</v>
      </c>
      <c r="AL8" s="19"/>
      <c r="AM8" s="19"/>
      <c r="AN8" s="26" t="s">
        <v>23</v>
      </c>
      <c r="AO8" s="19"/>
      <c r="AP8" s="19"/>
      <c r="AQ8" s="16"/>
      <c r="BE8" s="22"/>
      <c r="BS8" s="10" t="s">
        <v>8</v>
      </c>
    </row>
    <row collapsed="false" customFormat="false" customHeight="true" hidden="false" ht="14.4" outlineLevel="0" r="9">
      <c r="B9" s="14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6"/>
      <c r="BE9" s="22"/>
      <c r="BS9" s="10" t="s">
        <v>8</v>
      </c>
    </row>
    <row collapsed="false" customFormat="false" customHeight="true" hidden="false" ht="14.4" outlineLevel="0" r="10">
      <c r="B10" s="14"/>
      <c r="C10" s="19"/>
      <c r="D10" s="25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25</v>
      </c>
      <c r="AL10" s="19"/>
      <c r="AM10" s="19"/>
      <c r="AN10" s="21"/>
      <c r="AO10" s="19"/>
      <c r="AP10" s="19"/>
      <c r="AQ10" s="16"/>
      <c r="BE10" s="22"/>
      <c r="BS10" s="10" t="s">
        <v>8</v>
      </c>
    </row>
    <row collapsed="false" customFormat="false" customHeight="true" hidden="false" ht="18.45" outlineLevel="0" r="11">
      <c r="B11" s="14"/>
      <c r="C11" s="19"/>
      <c r="D11" s="19"/>
      <c r="E11" s="21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27</v>
      </c>
      <c r="AL11" s="19"/>
      <c r="AM11" s="19"/>
      <c r="AN11" s="21"/>
      <c r="AO11" s="19"/>
      <c r="AP11" s="19"/>
      <c r="AQ11" s="16"/>
      <c r="BE11" s="22"/>
      <c r="BS11" s="10" t="s">
        <v>8</v>
      </c>
    </row>
    <row collapsed="false" customFormat="false" customHeight="true" hidden="false" ht="6.9" outlineLevel="0" r="12">
      <c r="B12" s="14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6"/>
      <c r="BE12" s="22"/>
      <c r="BS12" s="10" t="s">
        <v>8</v>
      </c>
    </row>
    <row collapsed="false" customFormat="false" customHeight="true" hidden="false" ht="14.4" outlineLevel="0" r="13">
      <c r="B13" s="14"/>
      <c r="C13" s="19"/>
      <c r="D13" s="25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25</v>
      </c>
      <c r="AL13" s="19"/>
      <c r="AM13" s="19"/>
      <c r="AN13" s="27" t="s">
        <v>29</v>
      </c>
      <c r="AO13" s="19"/>
      <c r="AP13" s="19"/>
      <c r="AQ13" s="16"/>
      <c r="BE13" s="22"/>
      <c r="BS13" s="10" t="s">
        <v>8</v>
      </c>
    </row>
    <row collapsed="false" customFormat="false" customHeight="true" hidden="false" ht="13.2" outlineLevel="0" r="14">
      <c r="B14" s="14"/>
      <c r="C14" s="19"/>
      <c r="D14" s="19"/>
      <c r="E14" s="27" t="s">
        <v>29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5" t="s">
        <v>27</v>
      </c>
      <c r="AL14" s="19"/>
      <c r="AM14" s="19"/>
      <c r="AN14" s="27" t="s">
        <v>29</v>
      </c>
      <c r="AO14" s="19"/>
      <c r="AP14" s="19"/>
      <c r="AQ14" s="16"/>
      <c r="BE14" s="22"/>
      <c r="BS14" s="10" t="s">
        <v>8</v>
      </c>
    </row>
    <row collapsed="false" customFormat="false" customHeight="true" hidden="false" ht="6.9" outlineLevel="0" r="15">
      <c r="B15" s="14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6"/>
      <c r="BE15" s="22"/>
      <c r="BS15" s="10" t="s">
        <v>5</v>
      </c>
    </row>
    <row collapsed="false" customFormat="false" customHeight="true" hidden="false" ht="14.4" outlineLevel="0" r="16">
      <c r="B16" s="14"/>
      <c r="C16" s="19"/>
      <c r="D16" s="25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25</v>
      </c>
      <c r="AL16" s="19"/>
      <c r="AM16" s="19"/>
      <c r="AN16" s="21"/>
      <c r="AO16" s="19"/>
      <c r="AP16" s="19"/>
      <c r="AQ16" s="16"/>
      <c r="BE16" s="22"/>
      <c r="BS16" s="10" t="s">
        <v>5</v>
      </c>
    </row>
    <row collapsed="false" customFormat="false" customHeight="true" hidden="false" ht="18.45" outlineLevel="0" r="17">
      <c r="B17" s="14"/>
      <c r="C17" s="19"/>
      <c r="D17" s="19"/>
      <c r="E17" s="21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27</v>
      </c>
      <c r="AL17" s="19"/>
      <c r="AM17" s="19"/>
      <c r="AN17" s="21"/>
      <c r="AO17" s="19"/>
      <c r="AP17" s="19"/>
      <c r="AQ17" s="16"/>
      <c r="BE17" s="22"/>
      <c r="BS17" s="10" t="s">
        <v>31</v>
      </c>
    </row>
    <row collapsed="false" customFormat="false" customHeight="true" hidden="false" ht="6.9" outlineLevel="0" r="18">
      <c r="B18" s="14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6"/>
      <c r="BE18" s="22"/>
      <c r="BS18" s="10" t="s">
        <v>8</v>
      </c>
    </row>
    <row collapsed="false" customFormat="false" customHeight="true" hidden="false" ht="14.4" outlineLevel="0" r="19">
      <c r="B19" s="14"/>
      <c r="C19" s="19"/>
      <c r="D19" s="25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25</v>
      </c>
      <c r="AL19" s="19"/>
      <c r="AM19" s="19"/>
      <c r="AN19" s="21"/>
      <c r="AO19" s="19"/>
      <c r="AP19" s="19"/>
      <c r="AQ19" s="16"/>
      <c r="BE19" s="22"/>
      <c r="BS19" s="10" t="s">
        <v>8</v>
      </c>
    </row>
    <row collapsed="false" customFormat="false" customHeight="true" hidden="false" ht="18.45" outlineLevel="0" r="20">
      <c r="B20" s="14"/>
      <c r="C20" s="19"/>
      <c r="D20" s="19"/>
      <c r="E20" s="21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27</v>
      </c>
      <c r="AL20" s="19"/>
      <c r="AM20" s="19"/>
      <c r="AN20" s="21"/>
      <c r="AO20" s="19"/>
      <c r="AP20" s="19"/>
      <c r="AQ20" s="16"/>
      <c r="BE20" s="22"/>
    </row>
    <row collapsed="false" customFormat="false" customHeight="true" hidden="false" ht="6.9" outlineLevel="0" r="21">
      <c r="B21" s="14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6"/>
      <c r="BE21" s="22"/>
    </row>
    <row collapsed="false" customFormat="false" customHeight="true" hidden="false" ht="13.2" outlineLevel="0" r="22">
      <c r="B22" s="14"/>
      <c r="C22" s="19"/>
      <c r="D22" s="25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6"/>
      <c r="BE22" s="22"/>
    </row>
    <row collapsed="false" customFormat="false" customHeight="true" hidden="false" ht="16.5" outlineLevel="0" r="23">
      <c r="B23" s="14"/>
      <c r="C23" s="19"/>
      <c r="D23" s="19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19"/>
      <c r="AP23" s="19"/>
      <c r="AQ23" s="16"/>
      <c r="BE23" s="22"/>
    </row>
    <row collapsed="false" customFormat="false" customHeight="true" hidden="false" ht="6.9" outlineLevel="0" r="24">
      <c r="B24" s="14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6"/>
      <c r="BE24" s="22"/>
    </row>
    <row collapsed="false" customFormat="false" customHeight="true" hidden="false" ht="6.9" outlineLevel="0" r="25">
      <c r="B25" s="14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6"/>
      <c r="BE25" s="22"/>
    </row>
    <row collapsed="false" customFormat="false" customHeight="true" hidden="false" ht="14.4" outlineLevel="0" r="26">
      <c r="B26" s="14"/>
      <c r="C26" s="19"/>
      <c r="D26" s="30" t="s">
        <v>34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1" t="n">
        <f aca="false">ROUND(AG81,2)</f>
        <v>0</v>
      </c>
      <c r="AL26" s="31"/>
      <c r="AM26" s="31"/>
      <c r="AN26" s="31"/>
      <c r="AO26" s="31"/>
      <c r="AP26" s="19"/>
      <c r="AQ26" s="16"/>
      <c r="BE26" s="22"/>
    </row>
    <row collapsed="false" customFormat="false" customHeight="true" hidden="false" ht="14.4" outlineLevel="0" r="27">
      <c r="B27" s="14"/>
      <c r="C27" s="19"/>
      <c r="D27" s="30" t="s">
        <v>35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1" t="n">
        <f aca="false">ROUND(AG84,2)</f>
        <v>0</v>
      </c>
      <c r="AL27" s="31"/>
      <c r="AM27" s="31"/>
      <c r="AN27" s="31"/>
      <c r="AO27" s="31"/>
      <c r="AP27" s="19"/>
      <c r="AQ27" s="16"/>
      <c r="BE27" s="22"/>
    </row>
    <row collapsed="false" customFormat="true" customHeight="true" hidden="false" ht="6.9" outlineLevel="0" r="28" s="32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22"/>
    </row>
    <row collapsed="false" customFormat="true" customHeight="true" hidden="false" ht="25.95" outlineLevel="0" r="29" s="32">
      <c r="B29" s="33"/>
      <c r="C29" s="34"/>
      <c r="D29" s="36" t="s">
        <v>36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8" t="n">
        <f aca="false">ROUND(AK26+AK27,2)</f>
        <v>0</v>
      </c>
      <c r="AL29" s="38"/>
      <c r="AM29" s="38"/>
      <c r="AN29" s="38"/>
      <c r="AO29" s="38"/>
      <c r="AP29" s="34"/>
      <c r="AQ29" s="35"/>
      <c r="BE29" s="22"/>
    </row>
    <row collapsed="false" customFormat="true" customHeight="true" hidden="false" ht="6.9" outlineLevel="0" r="30" s="32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22"/>
    </row>
    <row collapsed="false" customFormat="true" customHeight="true" hidden="false" ht="14.4" outlineLevel="0" r="31" s="39">
      <c r="B31" s="40"/>
      <c r="C31" s="41"/>
      <c r="D31" s="42" t="s">
        <v>37</v>
      </c>
      <c r="E31" s="41"/>
      <c r="F31" s="42" t="s">
        <v>38</v>
      </c>
      <c r="G31" s="41"/>
      <c r="H31" s="41"/>
      <c r="I31" s="41"/>
      <c r="J31" s="41"/>
      <c r="K31" s="41"/>
      <c r="L31" s="43" t="n">
        <v>0.2</v>
      </c>
      <c r="M31" s="43"/>
      <c r="N31" s="43"/>
      <c r="O31" s="43"/>
      <c r="P31" s="41"/>
      <c r="Q31" s="41"/>
      <c r="R31" s="41"/>
      <c r="S31" s="41"/>
      <c r="T31" s="44" t="s">
        <v>39</v>
      </c>
      <c r="U31" s="41"/>
      <c r="V31" s="41"/>
      <c r="W31" s="45" t="n">
        <f aca="false">ROUND(AZ81+SUM(CD85:CD89),2)</f>
        <v>0</v>
      </c>
      <c r="X31" s="45"/>
      <c r="Y31" s="45"/>
      <c r="Z31" s="45"/>
      <c r="AA31" s="45"/>
      <c r="AB31" s="45"/>
      <c r="AC31" s="45"/>
      <c r="AD31" s="45"/>
      <c r="AE31" s="45"/>
      <c r="AF31" s="41"/>
      <c r="AG31" s="41"/>
      <c r="AH31" s="41"/>
      <c r="AI31" s="41"/>
      <c r="AJ31" s="41"/>
      <c r="AK31" s="45" t="n">
        <f aca="false">ROUND(AV81+SUM(BY85:BY89),2)</f>
        <v>0</v>
      </c>
      <c r="AL31" s="45"/>
      <c r="AM31" s="45"/>
      <c r="AN31" s="45"/>
      <c r="AO31" s="45"/>
      <c r="AP31" s="41"/>
      <c r="AQ31" s="46"/>
      <c r="BE31" s="22"/>
    </row>
    <row collapsed="false" customFormat="true" customHeight="true" hidden="false" ht="14.4" outlineLevel="0" r="32" s="39">
      <c r="B32" s="40"/>
      <c r="C32" s="41"/>
      <c r="D32" s="41"/>
      <c r="E32" s="41"/>
      <c r="F32" s="42" t="s">
        <v>40</v>
      </c>
      <c r="G32" s="41"/>
      <c r="H32" s="41"/>
      <c r="I32" s="41"/>
      <c r="J32" s="41"/>
      <c r="K32" s="41"/>
      <c r="L32" s="43" t="n">
        <v>0.2</v>
      </c>
      <c r="M32" s="43"/>
      <c r="N32" s="43"/>
      <c r="O32" s="43"/>
      <c r="P32" s="41"/>
      <c r="Q32" s="41"/>
      <c r="R32" s="41"/>
      <c r="S32" s="41"/>
      <c r="T32" s="44" t="s">
        <v>39</v>
      </c>
      <c r="U32" s="41"/>
      <c r="V32" s="41"/>
      <c r="W32" s="45" t="n">
        <f aca="false">ROUND(BA81+SUM(CE85:CE89),2)</f>
        <v>0</v>
      </c>
      <c r="X32" s="45"/>
      <c r="Y32" s="45"/>
      <c r="Z32" s="45"/>
      <c r="AA32" s="45"/>
      <c r="AB32" s="45"/>
      <c r="AC32" s="45"/>
      <c r="AD32" s="45"/>
      <c r="AE32" s="45"/>
      <c r="AF32" s="41"/>
      <c r="AG32" s="41"/>
      <c r="AH32" s="41"/>
      <c r="AI32" s="41"/>
      <c r="AJ32" s="41"/>
      <c r="AK32" s="45" t="n">
        <f aca="false">ROUND(AW81+SUM(BZ85:BZ89),2)</f>
        <v>0</v>
      </c>
      <c r="AL32" s="45"/>
      <c r="AM32" s="45"/>
      <c r="AN32" s="45"/>
      <c r="AO32" s="45"/>
      <c r="AP32" s="41"/>
      <c r="AQ32" s="46"/>
      <c r="BE32" s="22"/>
    </row>
    <row collapsed="false" customFormat="true" customHeight="true" hidden="true" ht="14.4" outlineLevel="0" r="33" s="39">
      <c r="B33" s="40"/>
      <c r="C33" s="41"/>
      <c r="D33" s="41"/>
      <c r="E33" s="41"/>
      <c r="F33" s="42" t="s">
        <v>41</v>
      </c>
      <c r="G33" s="41"/>
      <c r="H33" s="41"/>
      <c r="I33" s="41"/>
      <c r="J33" s="41"/>
      <c r="K33" s="41"/>
      <c r="L33" s="43" t="n">
        <v>0.2</v>
      </c>
      <c r="M33" s="43"/>
      <c r="N33" s="43"/>
      <c r="O33" s="43"/>
      <c r="P33" s="41"/>
      <c r="Q33" s="41"/>
      <c r="R33" s="41"/>
      <c r="S33" s="41"/>
      <c r="T33" s="44" t="s">
        <v>39</v>
      </c>
      <c r="U33" s="41"/>
      <c r="V33" s="41"/>
      <c r="W33" s="45" t="n">
        <f aca="false">ROUND(BB81+SUM(CF85:CF89),2)</f>
        <v>0</v>
      </c>
      <c r="X33" s="45"/>
      <c r="Y33" s="45"/>
      <c r="Z33" s="45"/>
      <c r="AA33" s="45"/>
      <c r="AB33" s="45"/>
      <c r="AC33" s="45"/>
      <c r="AD33" s="45"/>
      <c r="AE33" s="45"/>
      <c r="AF33" s="41"/>
      <c r="AG33" s="41"/>
      <c r="AH33" s="41"/>
      <c r="AI33" s="41"/>
      <c r="AJ33" s="41"/>
      <c r="AK33" s="45" t="n">
        <v>0</v>
      </c>
      <c r="AL33" s="45"/>
      <c r="AM33" s="45"/>
      <c r="AN33" s="45"/>
      <c r="AO33" s="45"/>
      <c r="AP33" s="41"/>
      <c r="AQ33" s="46"/>
      <c r="BE33" s="22"/>
    </row>
    <row collapsed="false" customFormat="true" customHeight="true" hidden="true" ht="14.4" outlineLevel="0" r="34" s="39">
      <c r="B34" s="40"/>
      <c r="C34" s="41"/>
      <c r="D34" s="41"/>
      <c r="E34" s="41"/>
      <c r="F34" s="42" t="s">
        <v>42</v>
      </c>
      <c r="G34" s="41"/>
      <c r="H34" s="41"/>
      <c r="I34" s="41"/>
      <c r="J34" s="41"/>
      <c r="K34" s="41"/>
      <c r="L34" s="43" t="n">
        <v>0.2</v>
      </c>
      <c r="M34" s="43"/>
      <c r="N34" s="43"/>
      <c r="O34" s="43"/>
      <c r="P34" s="41"/>
      <c r="Q34" s="41"/>
      <c r="R34" s="41"/>
      <c r="S34" s="41"/>
      <c r="T34" s="44" t="s">
        <v>39</v>
      </c>
      <c r="U34" s="41"/>
      <c r="V34" s="41"/>
      <c r="W34" s="45" t="n">
        <f aca="false">ROUND(BC81+SUM(CG85:CG89),2)</f>
        <v>0</v>
      </c>
      <c r="X34" s="45"/>
      <c r="Y34" s="45"/>
      <c r="Z34" s="45"/>
      <c r="AA34" s="45"/>
      <c r="AB34" s="45"/>
      <c r="AC34" s="45"/>
      <c r="AD34" s="45"/>
      <c r="AE34" s="45"/>
      <c r="AF34" s="41"/>
      <c r="AG34" s="41"/>
      <c r="AH34" s="41"/>
      <c r="AI34" s="41"/>
      <c r="AJ34" s="41"/>
      <c r="AK34" s="45" t="n">
        <v>0</v>
      </c>
      <c r="AL34" s="45"/>
      <c r="AM34" s="45"/>
      <c r="AN34" s="45"/>
      <c r="AO34" s="45"/>
      <c r="AP34" s="41"/>
      <c r="AQ34" s="46"/>
      <c r="BE34" s="22"/>
    </row>
    <row collapsed="false" customFormat="true" customHeight="true" hidden="true" ht="14.4" outlineLevel="0" r="35" s="39">
      <c r="B35" s="40"/>
      <c r="C35" s="41"/>
      <c r="D35" s="41"/>
      <c r="E35" s="41"/>
      <c r="F35" s="42" t="s">
        <v>43</v>
      </c>
      <c r="G35" s="41"/>
      <c r="H35" s="41"/>
      <c r="I35" s="41"/>
      <c r="J35" s="41"/>
      <c r="K35" s="41"/>
      <c r="L35" s="43" t="n">
        <v>0</v>
      </c>
      <c r="M35" s="43"/>
      <c r="N35" s="43"/>
      <c r="O35" s="43"/>
      <c r="P35" s="41"/>
      <c r="Q35" s="41"/>
      <c r="R35" s="41"/>
      <c r="S35" s="41"/>
      <c r="T35" s="44" t="s">
        <v>39</v>
      </c>
      <c r="U35" s="41"/>
      <c r="V35" s="41"/>
      <c r="W35" s="45" t="n">
        <f aca="false">ROUND(BD81+SUM(CH85:CH89),2)</f>
        <v>0</v>
      </c>
      <c r="X35" s="45"/>
      <c r="Y35" s="45"/>
      <c r="Z35" s="45"/>
      <c r="AA35" s="45"/>
      <c r="AB35" s="45"/>
      <c r="AC35" s="45"/>
      <c r="AD35" s="45"/>
      <c r="AE35" s="45"/>
      <c r="AF35" s="41"/>
      <c r="AG35" s="41"/>
      <c r="AH35" s="41"/>
      <c r="AI35" s="41"/>
      <c r="AJ35" s="41"/>
      <c r="AK35" s="45" t="n">
        <v>0</v>
      </c>
      <c r="AL35" s="45"/>
      <c r="AM35" s="45"/>
      <c r="AN35" s="45"/>
      <c r="AO35" s="45"/>
      <c r="AP35" s="41"/>
      <c r="AQ35" s="46"/>
    </row>
    <row collapsed="false" customFormat="true" customHeight="true" hidden="false" ht="6.9" outlineLevel="0" r="36" s="32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collapsed="false" customFormat="true" customHeight="true" hidden="false" ht="25.95" outlineLevel="0" r="37" s="32">
      <c r="B37" s="33"/>
      <c r="C37" s="47"/>
      <c r="D37" s="48" t="s">
        <v>44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45</v>
      </c>
      <c r="U37" s="49"/>
      <c r="V37" s="49"/>
      <c r="W37" s="49"/>
      <c r="X37" s="51" t="s">
        <v>46</v>
      </c>
      <c r="Y37" s="51"/>
      <c r="Z37" s="51"/>
      <c r="AA37" s="51"/>
      <c r="AB37" s="51"/>
      <c r="AC37" s="49"/>
      <c r="AD37" s="49"/>
      <c r="AE37" s="49"/>
      <c r="AF37" s="49"/>
      <c r="AG37" s="49"/>
      <c r="AH37" s="49"/>
      <c r="AI37" s="49"/>
      <c r="AJ37" s="49"/>
      <c r="AK37" s="52" t="n">
        <f aca="false">SUM(AK29:AK35)</f>
        <v>0</v>
      </c>
      <c r="AL37" s="52"/>
      <c r="AM37" s="52"/>
      <c r="AN37" s="52"/>
      <c r="AO37" s="52"/>
      <c r="AP37" s="47"/>
      <c r="AQ37" s="35"/>
    </row>
    <row collapsed="false" customFormat="true" customHeight="true" hidden="false" ht="14.4" outlineLevel="0" r="38" s="32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collapsed="false" customFormat="false" customHeight="true" hidden="false" ht="12" outlineLevel="0" r="39">
      <c r="B39" s="14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6"/>
    </row>
    <row collapsed="false" customFormat="false" customHeight="true" hidden="false" ht="12" outlineLevel="0" r="40">
      <c r="B40" s="14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6"/>
    </row>
    <row collapsed="false" customFormat="false" customHeight="true" hidden="false" ht="12" outlineLevel="0" r="41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6"/>
    </row>
    <row collapsed="false" customFormat="false" customHeight="true" hidden="false" ht="12" outlineLevel="0" r="42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6"/>
    </row>
    <row collapsed="false" customFormat="true" customHeight="true" hidden="false" ht="14.4" outlineLevel="0" r="43" s="32">
      <c r="B43" s="33"/>
      <c r="C43" s="34"/>
      <c r="D43" s="53" t="s">
        <v>47</v>
      </c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5"/>
      <c r="AA43" s="34"/>
      <c r="AB43" s="34"/>
      <c r="AC43" s="53" t="s">
        <v>48</v>
      </c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5"/>
      <c r="AP43" s="34"/>
      <c r="AQ43" s="35"/>
    </row>
    <row collapsed="false" customFormat="false" customHeight="true" hidden="false" ht="12" outlineLevel="0" r="44">
      <c r="B44" s="14"/>
      <c r="C44" s="19"/>
      <c r="D44" s="56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57"/>
      <c r="AA44" s="19"/>
      <c r="AB44" s="19"/>
      <c r="AC44" s="56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57"/>
      <c r="AP44" s="19"/>
      <c r="AQ44" s="16"/>
    </row>
    <row collapsed="false" customFormat="false" customHeight="true" hidden="false" ht="12" outlineLevel="0" r="45">
      <c r="B45" s="14"/>
      <c r="C45" s="19"/>
      <c r="D45" s="56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57"/>
      <c r="AA45" s="19"/>
      <c r="AB45" s="19"/>
      <c r="AC45" s="56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57"/>
      <c r="AP45" s="19"/>
      <c r="AQ45" s="16"/>
    </row>
    <row collapsed="false" customFormat="false" customHeight="true" hidden="false" ht="12" outlineLevel="0" r="46">
      <c r="B46" s="14"/>
      <c r="C46" s="19"/>
      <c r="D46" s="56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57"/>
      <c r="AA46" s="19"/>
      <c r="AB46" s="19"/>
      <c r="AC46" s="56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57"/>
      <c r="AP46" s="19"/>
      <c r="AQ46" s="16"/>
    </row>
    <row collapsed="false" customFormat="false" customHeight="true" hidden="false" ht="12" outlineLevel="0" r="47">
      <c r="B47" s="14"/>
      <c r="C47" s="19"/>
      <c r="D47" s="56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57"/>
      <c r="AA47" s="19"/>
      <c r="AB47" s="19"/>
      <c r="AC47" s="56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57"/>
      <c r="AP47" s="19"/>
      <c r="AQ47" s="16"/>
    </row>
    <row collapsed="false" customFormat="false" customHeight="true" hidden="false" ht="12" outlineLevel="0" r="48">
      <c r="B48" s="14"/>
      <c r="C48" s="19"/>
      <c r="D48" s="56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57"/>
      <c r="AA48" s="19"/>
      <c r="AB48" s="19"/>
      <c r="AC48" s="56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57"/>
      <c r="AP48" s="19"/>
      <c r="AQ48" s="16"/>
    </row>
    <row collapsed="false" customFormat="false" customHeight="true" hidden="false" ht="12" outlineLevel="0" r="49">
      <c r="B49" s="14"/>
      <c r="C49" s="19"/>
      <c r="D49" s="56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57"/>
      <c r="AA49" s="19"/>
      <c r="AB49" s="19"/>
      <c r="AC49" s="56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57"/>
      <c r="AP49" s="19"/>
      <c r="AQ49" s="16"/>
    </row>
    <row collapsed="false" customFormat="false" customHeight="true" hidden="false" ht="12" outlineLevel="0" r="50">
      <c r="B50" s="14"/>
      <c r="C50" s="19"/>
      <c r="D50" s="56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57"/>
      <c r="AA50" s="19"/>
      <c r="AB50" s="19"/>
      <c r="AC50" s="56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57"/>
      <c r="AP50" s="19"/>
      <c r="AQ50" s="16"/>
    </row>
    <row collapsed="false" customFormat="false" customHeight="true" hidden="false" ht="12" outlineLevel="0" r="51">
      <c r="B51" s="14"/>
      <c r="C51" s="19"/>
      <c r="D51" s="56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57"/>
      <c r="AA51" s="19"/>
      <c r="AB51" s="19"/>
      <c r="AC51" s="56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57"/>
      <c r="AP51" s="19"/>
      <c r="AQ51" s="16"/>
    </row>
    <row collapsed="false" customFormat="true" customHeight="true" hidden="false" ht="14.4" outlineLevel="0" r="52" s="32">
      <c r="B52" s="33"/>
      <c r="C52" s="34"/>
      <c r="D52" s="58" t="s">
        <v>49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60" t="s">
        <v>50</v>
      </c>
      <c r="S52" s="59"/>
      <c r="T52" s="59"/>
      <c r="U52" s="59"/>
      <c r="V52" s="59"/>
      <c r="W52" s="59"/>
      <c r="X52" s="59"/>
      <c r="Y52" s="59"/>
      <c r="Z52" s="61"/>
      <c r="AA52" s="34"/>
      <c r="AB52" s="34"/>
      <c r="AC52" s="58" t="s">
        <v>49</v>
      </c>
      <c r="AD52" s="59"/>
      <c r="AE52" s="59"/>
      <c r="AF52" s="59"/>
      <c r="AG52" s="59"/>
      <c r="AH52" s="59"/>
      <c r="AI52" s="59"/>
      <c r="AJ52" s="59"/>
      <c r="AK52" s="59"/>
      <c r="AL52" s="59"/>
      <c r="AM52" s="60" t="s">
        <v>50</v>
      </c>
      <c r="AN52" s="59"/>
      <c r="AO52" s="61"/>
      <c r="AP52" s="34"/>
      <c r="AQ52" s="35"/>
    </row>
    <row collapsed="false" customFormat="false" customHeight="true" hidden="false" ht="12" outlineLevel="0" r="53">
      <c r="B53" s="14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6"/>
    </row>
    <row collapsed="false" customFormat="true" customHeight="true" hidden="false" ht="14.4" outlineLevel="0" r="54" s="32">
      <c r="B54" s="33"/>
      <c r="C54" s="34"/>
      <c r="D54" s="53" t="s">
        <v>51</v>
      </c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5"/>
      <c r="AA54" s="34"/>
      <c r="AB54" s="34"/>
      <c r="AC54" s="53" t="s">
        <v>52</v>
      </c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5"/>
      <c r="AP54" s="34"/>
      <c r="AQ54" s="35"/>
    </row>
    <row collapsed="false" customFormat="false" customHeight="true" hidden="false" ht="12" outlineLevel="0" r="55">
      <c r="B55" s="14"/>
      <c r="C55" s="19"/>
      <c r="D55" s="56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57"/>
      <c r="AA55" s="19"/>
      <c r="AB55" s="19"/>
      <c r="AC55" s="56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57"/>
      <c r="AP55" s="19"/>
      <c r="AQ55" s="16"/>
    </row>
    <row collapsed="false" customFormat="false" customHeight="true" hidden="false" ht="12" outlineLevel="0" r="56">
      <c r="B56" s="14"/>
      <c r="C56" s="19"/>
      <c r="D56" s="56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57"/>
      <c r="AA56" s="19"/>
      <c r="AB56" s="19"/>
      <c r="AC56" s="56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57"/>
      <c r="AP56" s="19"/>
      <c r="AQ56" s="16"/>
    </row>
    <row collapsed="false" customFormat="false" customHeight="true" hidden="false" ht="12" outlineLevel="0" r="57">
      <c r="B57" s="14"/>
      <c r="C57" s="19"/>
      <c r="D57" s="56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57"/>
      <c r="AA57" s="19"/>
      <c r="AB57" s="19"/>
      <c r="AC57" s="56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57"/>
      <c r="AP57" s="19"/>
      <c r="AQ57" s="16"/>
    </row>
    <row collapsed="false" customFormat="false" customHeight="true" hidden="false" ht="12" outlineLevel="0" r="58">
      <c r="B58" s="14"/>
      <c r="C58" s="19"/>
      <c r="D58" s="56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57"/>
      <c r="AA58" s="19"/>
      <c r="AB58" s="19"/>
      <c r="AC58" s="56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57"/>
      <c r="AP58" s="19"/>
      <c r="AQ58" s="16"/>
    </row>
    <row collapsed="false" customFormat="false" customHeight="true" hidden="false" ht="12" outlineLevel="0" r="59">
      <c r="B59" s="14"/>
      <c r="C59" s="19"/>
      <c r="D59" s="56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57"/>
      <c r="AA59" s="19"/>
      <c r="AB59" s="19"/>
      <c r="AC59" s="56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57"/>
      <c r="AP59" s="19"/>
      <c r="AQ59" s="16"/>
    </row>
    <row collapsed="false" customFormat="false" customHeight="true" hidden="false" ht="12" outlineLevel="0" r="60">
      <c r="B60" s="14"/>
      <c r="C60" s="19"/>
      <c r="D60" s="56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57"/>
      <c r="AA60" s="19"/>
      <c r="AB60" s="19"/>
      <c r="AC60" s="56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57"/>
      <c r="AP60" s="19"/>
      <c r="AQ60" s="16"/>
    </row>
    <row collapsed="false" customFormat="false" customHeight="true" hidden="false" ht="12" outlineLevel="0" r="61">
      <c r="B61" s="14"/>
      <c r="C61" s="19"/>
      <c r="D61" s="56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57"/>
      <c r="AA61" s="19"/>
      <c r="AB61" s="19"/>
      <c r="AC61" s="56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57"/>
      <c r="AP61" s="19"/>
      <c r="AQ61" s="16"/>
    </row>
    <row collapsed="false" customFormat="false" customHeight="true" hidden="false" ht="12" outlineLevel="0" r="62">
      <c r="B62" s="14"/>
      <c r="C62" s="19"/>
      <c r="D62" s="56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57"/>
      <c r="AA62" s="19"/>
      <c r="AB62" s="19"/>
      <c r="AC62" s="56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57"/>
      <c r="AP62" s="19"/>
      <c r="AQ62" s="16"/>
    </row>
    <row collapsed="false" customFormat="true" customHeight="true" hidden="false" ht="14.4" outlineLevel="0" r="63" s="32">
      <c r="B63" s="33"/>
      <c r="C63" s="34"/>
      <c r="D63" s="58" t="s">
        <v>49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60" t="s">
        <v>50</v>
      </c>
      <c r="S63" s="59"/>
      <c r="T63" s="59"/>
      <c r="U63" s="59"/>
      <c r="V63" s="59"/>
      <c r="W63" s="59"/>
      <c r="X63" s="59"/>
      <c r="Y63" s="59"/>
      <c r="Z63" s="61"/>
      <c r="AA63" s="34"/>
      <c r="AB63" s="34"/>
      <c r="AC63" s="58" t="s">
        <v>49</v>
      </c>
      <c r="AD63" s="59"/>
      <c r="AE63" s="59"/>
      <c r="AF63" s="59"/>
      <c r="AG63" s="59"/>
      <c r="AH63" s="59"/>
      <c r="AI63" s="59"/>
      <c r="AJ63" s="59"/>
      <c r="AK63" s="59"/>
      <c r="AL63" s="59"/>
      <c r="AM63" s="60" t="s">
        <v>50</v>
      </c>
      <c r="AN63" s="59"/>
      <c r="AO63" s="61"/>
      <c r="AP63" s="34"/>
      <c r="AQ63" s="35"/>
    </row>
    <row collapsed="false" customFormat="true" customHeight="true" hidden="false" ht="6.9" outlineLevel="0" r="64" s="32"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5"/>
    </row>
    <row collapsed="false" customFormat="true" customHeight="true" hidden="false" ht="6.9" outlineLevel="0" r="65" s="32"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4"/>
    </row>
    <row collapsed="false" customFormat="true" customHeight="true" hidden="false" ht="6.9" outlineLevel="0" r="69" s="32">
      <c r="B69" s="65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7"/>
    </row>
    <row collapsed="false" customFormat="true" customHeight="true" hidden="false" ht="36.9" outlineLevel="0" r="70" s="32">
      <c r="B70" s="33"/>
      <c r="C70" s="15" t="s">
        <v>53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35"/>
    </row>
    <row collapsed="false" customFormat="true" customHeight="true" hidden="false" ht="14.4" outlineLevel="0" r="71" s="68">
      <c r="B71" s="69"/>
      <c r="C71" s="25" t="s">
        <v>13</v>
      </c>
      <c r="D71" s="70"/>
      <c r="E71" s="70"/>
      <c r="F71" s="70"/>
      <c r="G71" s="70"/>
      <c r="H71" s="70"/>
      <c r="I71" s="70"/>
      <c r="J71" s="70"/>
      <c r="K71" s="70"/>
      <c r="L71" s="70" t="str">
        <f aca="false">K5</f>
        <v>MN01</v>
      </c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  <c r="AQ71" s="71"/>
    </row>
    <row collapsed="false" customFormat="true" customHeight="true" hidden="false" ht="36.9" outlineLevel="0" r="72" s="72">
      <c r="B72" s="73"/>
      <c r="C72" s="74" t="s">
        <v>16</v>
      </c>
      <c r="D72" s="75"/>
      <c r="E72" s="75"/>
      <c r="F72" s="75"/>
      <c r="G72" s="75"/>
      <c r="H72" s="75"/>
      <c r="I72" s="75"/>
      <c r="J72" s="75"/>
      <c r="K72" s="75"/>
      <c r="L72" s="76" t="str">
        <f aca="false">K6</f>
        <v>Regenerácia vnútrobloku Mikovíniho Nitra</v>
      </c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5"/>
      <c r="AQ72" s="77"/>
    </row>
    <row collapsed="false" customFormat="true" customHeight="true" hidden="false" ht="6.9" outlineLevel="0" r="73" s="32"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5"/>
    </row>
    <row collapsed="false" customFormat="true" customHeight="true" hidden="false" ht="13.2" outlineLevel="0" r="74" s="32">
      <c r="B74" s="33"/>
      <c r="C74" s="25" t="s">
        <v>20</v>
      </c>
      <c r="D74" s="34"/>
      <c r="E74" s="34"/>
      <c r="F74" s="34"/>
      <c r="G74" s="34"/>
      <c r="H74" s="34"/>
      <c r="I74" s="34"/>
      <c r="J74" s="34"/>
      <c r="K74" s="34"/>
      <c r="L74" s="78" t="str">
        <f aca="false">IF(K8="","",K8)</f>
        <v>Nitra</v>
      </c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25" t="s">
        <v>22</v>
      </c>
      <c r="AJ74" s="34"/>
      <c r="AK74" s="34"/>
      <c r="AL74" s="34"/>
      <c r="AM74" s="79" t="str">
        <f aca="false">IF(AN8= "","",AN8)</f>
        <v>30. 8. 2018</v>
      </c>
      <c r="AN74" s="34"/>
      <c r="AO74" s="34"/>
      <c r="AP74" s="34"/>
      <c r="AQ74" s="35"/>
    </row>
    <row collapsed="false" customFormat="true" customHeight="true" hidden="false" ht="6.9" outlineLevel="0" r="75" s="32"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5"/>
    </row>
    <row collapsed="false" customFormat="true" customHeight="true" hidden="false" ht="13.2" outlineLevel="0" r="76" s="32">
      <c r="B76" s="33"/>
      <c r="C76" s="25" t="s">
        <v>24</v>
      </c>
      <c r="D76" s="34"/>
      <c r="E76" s="34"/>
      <c r="F76" s="34"/>
      <c r="G76" s="34"/>
      <c r="H76" s="34"/>
      <c r="I76" s="34"/>
      <c r="J76" s="34"/>
      <c r="K76" s="34"/>
      <c r="L76" s="70" t="str">
        <f aca="false">IF(E11= "","",E11)</f>
        <v> </v>
      </c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25" t="s">
        <v>30</v>
      </c>
      <c r="AJ76" s="34"/>
      <c r="AK76" s="34"/>
      <c r="AL76" s="34"/>
      <c r="AM76" s="70" t="str">
        <f aca="false">IF(E17="","",E17)</f>
        <v> </v>
      </c>
      <c r="AN76" s="70"/>
      <c r="AO76" s="70"/>
      <c r="AP76" s="70"/>
      <c r="AQ76" s="35"/>
      <c r="AS76" s="80" t="s">
        <v>54</v>
      </c>
      <c r="AT76" s="80"/>
      <c r="AU76" s="54"/>
      <c r="AV76" s="54"/>
      <c r="AW76" s="54"/>
      <c r="AX76" s="54"/>
      <c r="AY76" s="54"/>
      <c r="AZ76" s="54"/>
      <c r="BA76" s="54"/>
      <c r="BB76" s="54"/>
      <c r="BC76" s="54"/>
      <c r="BD76" s="55"/>
    </row>
    <row collapsed="false" customFormat="true" customHeight="true" hidden="false" ht="13.2" outlineLevel="0" r="77" s="32">
      <c r="B77" s="33"/>
      <c r="C77" s="25" t="s">
        <v>28</v>
      </c>
      <c r="D77" s="34"/>
      <c r="E77" s="34"/>
      <c r="F77" s="34"/>
      <c r="G77" s="34"/>
      <c r="H77" s="34"/>
      <c r="I77" s="34"/>
      <c r="J77" s="34"/>
      <c r="K77" s="34"/>
      <c r="L77" s="70" t="str">
        <f aca="false">IF(E14= "Vyplň údaj","",E14)</f>
        <v/>
      </c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25" t="s">
        <v>32</v>
      </c>
      <c r="AJ77" s="34"/>
      <c r="AK77" s="34"/>
      <c r="AL77" s="34"/>
      <c r="AM77" s="70" t="str">
        <f aca="false">IF(E20="","",E20)</f>
        <v> </v>
      </c>
      <c r="AN77" s="70"/>
      <c r="AO77" s="70"/>
      <c r="AP77" s="70"/>
      <c r="AQ77" s="35"/>
      <c r="AS77" s="80"/>
      <c r="AT77" s="80"/>
      <c r="AU77" s="34"/>
      <c r="AV77" s="34"/>
      <c r="AW77" s="34"/>
      <c r="AX77" s="34"/>
      <c r="AY77" s="34"/>
      <c r="AZ77" s="34"/>
      <c r="BA77" s="34"/>
      <c r="BB77" s="34"/>
      <c r="BC77" s="34"/>
      <c r="BD77" s="81"/>
    </row>
    <row collapsed="false" customFormat="true" customHeight="true" hidden="false" ht="10.8" outlineLevel="0" r="78" s="32"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5"/>
      <c r="AS78" s="80"/>
      <c r="AT78" s="80"/>
      <c r="AU78" s="34"/>
      <c r="AV78" s="34"/>
      <c r="AW78" s="34"/>
      <c r="AX78" s="34"/>
      <c r="AY78" s="34"/>
      <c r="AZ78" s="34"/>
      <c r="BA78" s="34"/>
      <c r="BB78" s="34"/>
      <c r="BC78" s="34"/>
      <c r="BD78" s="81"/>
    </row>
    <row collapsed="false" customFormat="true" customHeight="true" hidden="false" ht="29.25" outlineLevel="0" r="79" s="32">
      <c r="B79" s="33"/>
      <c r="C79" s="82" t="s">
        <v>55</v>
      </c>
      <c r="D79" s="82"/>
      <c r="E79" s="82"/>
      <c r="F79" s="82"/>
      <c r="G79" s="82"/>
      <c r="H79" s="83"/>
      <c r="I79" s="84" t="s">
        <v>56</v>
      </c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 t="s">
        <v>57</v>
      </c>
      <c r="AH79" s="84"/>
      <c r="AI79" s="84"/>
      <c r="AJ79" s="84"/>
      <c r="AK79" s="84"/>
      <c r="AL79" s="84"/>
      <c r="AM79" s="84"/>
      <c r="AN79" s="85" t="s">
        <v>58</v>
      </c>
      <c r="AO79" s="85"/>
      <c r="AP79" s="85"/>
      <c r="AQ79" s="35"/>
      <c r="AS79" s="86" t="s">
        <v>59</v>
      </c>
      <c r="AT79" s="87" t="s">
        <v>60</v>
      </c>
      <c r="AU79" s="87" t="s">
        <v>61</v>
      </c>
      <c r="AV79" s="87" t="s">
        <v>62</v>
      </c>
      <c r="AW79" s="87" t="s">
        <v>63</v>
      </c>
      <c r="AX79" s="87" t="s">
        <v>64</v>
      </c>
      <c r="AY79" s="87" t="s">
        <v>65</v>
      </c>
      <c r="AZ79" s="87" t="s">
        <v>66</v>
      </c>
      <c r="BA79" s="87" t="s">
        <v>67</v>
      </c>
      <c r="BB79" s="87" t="s">
        <v>68</v>
      </c>
      <c r="BC79" s="87" t="s">
        <v>69</v>
      </c>
      <c r="BD79" s="88" t="s">
        <v>70</v>
      </c>
    </row>
    <row collapsed="false" customFormat="true" customHeight="true" hidden="false" ht="10.8" outlineLevel="0" r="80" s="32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5"/>
      <c r="AS80" s="89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5"/>
    </row>
    <row collapsed="false" customFormat="true" customHeight="true" hidden="false" ht="32.4" outlineLevel="0" r="81" s="72">
      <c r="B81" s="73"/>
      <c r="C81" s="90" t="s">
        <v>71</v>
      </c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2" t="n">
        <f aca="false">ROUND(AG82,2)</f>
        <v>0</v>
      </c>
      <c r="AH81" s="92"/>
      <c r="AI81" s="92"/>
      <c r="AJ81" s="92"/>
      <c r="AK81" s="92"/>
      <c r="AL81" s="92"/>
      <c r="AM81" s="92"/>
      <c r="AN81" s="93" t="n">
        <f aca="false">SUM(AG81,AT81)</f>
        <v>0</v>
      </c>
      <c r="AO81" s="93"/>
      <c r="AP81" s="93"/>
      <c r="AQ81" s="77"/>
      <c r="AS81" s="94" t="n">
        <f aca="false">ROUND(AS82,2)</f>
        <v>0</v>
      </c>
      <c r="AT81" s="95" t="n">
        <f aca="false">ROUND(SUM(AV81:AW81),2)</f>
        <v>0</v>
      </c>
      <c r="AU81" s="96" t="n">
        <f aca="false">ROUND(AU82,5)</f>
        <v>0</v>
      </c>
      <c r="AV81" s="95" t="n">
        <f aca="false">ROUND(AZ81*L31,2)</f>
        <v>0</v>
      </c>
      <c r="AW81" s="95" t="n">
        <f aca="false">ROUND(BA81*L32,2)</f>
        <v>0</v>
      </c>
      <c r="AX81" s="95" t="n">
        <f aca="false">ROUND(BB81*L31,2)</f>
        <v>0</v>
      </c>
      <c r="AY81" s="95" t="n">
        <f aca="false">ROUND(BC81*L32,2)</f>
        <v>0</v>
      </c>
      <c r="AZ81" s="95" t="n">
        <f aca="false">ROUND(AZ82,2)</f>
        <v>0</v>
      </c>
      <c r="BA81" s="95" t="n">
        <f aca="false">ROUND(BA82,2)</f>
        <v>0</v>
      </c>
      <c r="BB81" s="95" t="n">
        <f aca="false">ROUND(BB82,2)</f>
        <v>0</v>
      </c>
      <c r="BC81" s="95" t="n">
        <f aca="false">ROUND(BC82,2)</f>
        <v>0</v>
      </c>
      <c r="BD81" s="97" t="n">
        <f aca="false">ROUND(BD82,2)</f>
        <v>0</v>
      </c>
      <c r="BS81" s="98" t="s">
        <v>72</v>
      </c>
      <c r="BT81" s="98" t="s">
        <v>73</v>
      </c>
      <c r="BU81" s="99" t="s">
        <v>74</v>
      </c>
      <c r="BV81" s="98" t="s">
        <v>75</v>
      </c>
      <c r="BW81" s="98" t="s">
        <v>76</v>
      </c>
      <c r="BX81" s="98" t="s">
        <v>77</v>
      </c>
    </row>
    <row collapsed="false" customFormat="true" customHeight="true" hidden="false" ht="16.5" outlineLevel="0" r="82" s="107">
      <c r="A82" s="100" t="s">
        <v>78</v>
      </c>
      <c r="B82" s="101"/>
      <c r="C82" s="102"/>
      <c r="D82" s="103" t="s">
        <v>79</v>
      </c>
      <c r="E82" s="103"/>
      <c r="F82" s="103"/>
      <c r="G82" s="103"/>
      <c r="H82" s="103"/>
      <c r="I82" s="104"/>
      <c r="J82" s="103" t="s">
        <v>80</v>
      </c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5" t="n">
        <f aca="false">'KA01 - Krajinno-architekt...'!M30</f>
        <v>0</v>
      </c>
      <c r="AH82" s="105"/>
      <c r="AI82" s="105"/>
      <c r="AJ82" s="105"/>
      <c r="AK82" s="105"/>
      <c r="AL82" s="105"/>
      <c r="AM82" s="105"/>
      <c r="AN82" s="105" t="n">
        <f aca="false">SUM(AG82,AT82)</f>
        <v>0</v>
      </c>
      <c r="AO82" s="105"/>
      <c r="AP82" s="105"/>
      <c r="AQ82" s="106"/>
      <c r="AS82" s="108" t="n">
        <f aca="false">'KA01 - Krajinno-architekt...'!M28</f>
        <v>0</v>
      </c>
      <c r="AT82" s="109" t="n">
        <f aca="false">ROUND(SUM(AV82:AW82),2)</f>
        <v>0</v>
      </c>
      <c r="AU82" s="110" t="n">
        <f aca="false">'KA01 - Krajinno-architekt...'!W114</f>
        <v>0</v>
      </c>
      <c r="AV82" s="109" t="n">
        <f aca="false">'KA01 - Krajinno-architekt...'!M32</f>
        <v>0</v>
      </c>
      <c r="AW82" s="109" t="n">
        <f aca="false">'KA01 - Krajinno-architekt...'!M33</f>
        <v>0</v>
      </c>
      <c r="AX82" s="109" t="n">
        <f aca="false">'KA01 - Krajinno-architekt...'!M34</f>
        <v>0</v>
      </c>
      <c r="AY82" s="109" t="n">
        <f aca="false">'KA01 - Krajinno-architekt...'!M35</f>
        <v>0</v>
      </c>
      <c r="AZ82" s="109" t="n">
        <f aca="false">'KA01 - Krajinno-architekt...'!H32</f>
        <v>0</v>
      </c>
      <c r="BA82" s="109" t="n">
        <f aca="false">'KA01 - Krajinno-architekt...'!H33</f>
        <v>0</v>
      </c>
      <c r="BB82" s="109" t="n">
        <f aca="false">'KA01 - Krajinno-architekt...'!H34</f>
        <v>0</v>
      </c>
      <c r="BC82" s="109" t="n">
        <f aca="false">'KA01 - Krajinno-architekt...'!H35</f>
        <v>0</v>
      </c>
      <c r="BD82" s="111" t="n">
        <f aca="false">'KA01 - Krajinno-architekt...'!H36</f>
        <v>0</v>
      </c>
      <c r="BT82" s="112" t="s">
        <v>81</v>
      </c>
      <c r="BV82" s="112" t="s">
        <v>75</v>
      </c>
      <c r="BW82" s="112" t="s">
        <v>82</v>
      </c>
      <c r="BX82" s="112" t="s">
        <v>76</v>
      </c>
    </row>
    <row collapsed="false" customFormat="false" customHeight="true" hidden="false" ht="12" outlineLevel="0" r="83">
      <c r="B83" s="14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6"/>
    </row>
    <row collapsed="false" customFormat="true" customHeight="true" hidden="false" ht="30" outlineLevel="0" r="84" s="32">
      <c r="B84" s="33"/>
      <c r="C84" s="90" t="s">
        <v>83</v>
      </c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93" t="n">
        <f aca="false">ROUND(SUM(AG85:AG88),2)</f>
        <v>0</v>
      </c>
      <c r="AH84" s="93"/>
      <c r="AI84" s="93"/>
      <c r="AJ84" s="93"/>
      <c r="AK84" s="93"/>
      <c r="AL84" s="93"/>
      <c r="AM84" s="93"/>
      <c r="AN84" s="93" t="n">
        <f aca="false">ROUND(SUM(AN85:AN88),2)</f>
        <v>0</v>
      </c>
      <c r="AO84" s="93"/>
      <c r="AP84" s="93"/>
      <c r="AQ84" s="35"/>
      <c r="AS84" s="86" t="s">
        <v>84</v>
      </c>
      <c r="AT84" s="87" t="s">
        <v>85</v>
      </c>
      <c r="AU84" s="87" t="s">
        <v>37</v>
      </c>
      <c r="AV84" s="88" t="s">
        <v>60</v>
      </c>
    </row>
    <row collapsed="false" customFormat="true" customHeight="true" hidden="false" ht="19.95" outlineLevel="0" r="85" s="32">
      <c r="B85" s="33"/>
      <c r="C85" s="34"/>
      <c r="D85" s="113" t="s">
        <v>86</v>
      </c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114" t="n">
        <f aca="false">ROUND(AG81*AS85,2)</f>
        <v>0</v>
      </c>
      <c r="AH85" s="114"/>
      <c r="AI85" s="114"/>
      <c r="AJ85" s="114"/>
      <c r="AK85" s="114"/>
      <c r="AL85" s="114"/>
      <c r="AM85" s="114"/>
      <c r="AN85" s="115" t="n">
        <f aca="false">ROUND(AG85+AV85,2)</f>
        <v>0</v>
      </c>
      <c r="AO85" s="115"/>
      <c r="AP85" s="115"/>
      <c r="AQ85" s="35"/>
      <c r="AS85" s="116" t="n">
        <v>0</v>
      </c>
      <c r="AT85" s="117" t="s">
        <v>87</v>
      </c>
      <c r="AU85" s="117" t="s">
        <v>38</v>
      </c>
      <c r="AV85" s="118" t="n">
        <f aca="false">ROUND(IF(AU85="základná",AG85*L31,IF(AU85="znížená",AG85*L32,0)),2)</f>
        <v>0</v>
      </c>
      <c r="BV85" s="10" t="s">
        <v>88</v>
      </c>
      <c r="BY85" s="119" t="n">
        <f aca="false">IF(AU85="základná",AV85,0)</f>
        <v>0</v>
      </c>
      <c r="BZ85" s="119" t="n">
        <f aca="false">IF(AU85="znížená",AV85,0)</f>
        <v>0</v>
      </c>
      <c r="CA85" s="119" t="n">
        <v>0</v>
      </c>
      <c r="CB85" s="119" t="n">
        <v>0</v>
      </c>
      <c r="CC85" s="119" t="n">
        <v>0</v>
      </c>
      <c r="CD85" s="119" t="n">
        <f aca="false">IF(AU85="základná",AG85,0)</f>
        <v>0</v>
      </c>
      <c r="CE85" s="119" t="n">
        <f aca="false">IF(AU85="znížená",AG85,0)</f>
        <v>0</v>
      </c>
      <c r="CF85" s="119" t="n">
        <f aca="false">IF(AU85="zákl. prenesená",AG85,0)</f>
        <v>0</v>
      </c>
      <c r="CG85" s="119" t="n">
        <f aca="false">IF(AU85="zníž. prenesená",AG85,0)</f>
        <v>0</v>
      </c>
      <c r="CH85" s="119" t="n">
        <f aca="false">IF(AU85="nulová",AG85,0)</f>
        <v>0</v>
      </c>
      <c r="CI85" s="10" t="n">
        <f aca="false">IF(AU85="základná",1,IF(AU85="znížená",2,IF(AU85="zákl. prenesená",4,IF(AU85="zníž. prenesená",5,3))))</f>
        <v>1</v>
      </c>
      <c r="CJ85" s="10" t="n">
        <f aca="false">IF(AT85="stavebná časť",1,IF(8891="investičná časť",2,3))</f>
        <v>1</v>
      </c>
      <c r="CK85" s="10" t="str">
        <f aca="false">IF(D85="Vyplň vlastné","","x")</f>
        <v>x</v>
      </c>
    </row>
    <row collapsed="false" customFormat="true" customHeight="true" hidden="false" ht="19.95" outlineLevel="0" r="86" s="32">
      <c r="B86" s="33"/>
      <c r="C86" s="34"/>
      <c r="D86" s="120" t="s">
        <v>89</v>
      </c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34"/>
      <c r="AD86" s="34"/>
      <c r="AE86" s="34"/>
      <c r="AF86" s="34"/>
      <c r="AG86" s="114" t="n">
        <f aca="false">AG81*AS86</f>
        <v>0</v>
      </c>
      <c r="AH86" s="114"/>
      <c r="AI86" s="114"/>
      <c r="AJ86" s="114"/>
      <c r="AK86" s="114"/>
      <c r="AL86" s="114"/>
      <c r="AM86" s="114"/>
      <c r="AN86" s="115" t="n">
        <f aca="false">AG86+AV86</f>
        <v>0</v>
      </c>
      <c r="AO86" s="115"/>
      <c r="AP86" s="115"/>
      <c r="AQ86" s="35"/>
      <c r="AS86" s="121" t="n">
        <v>0</v>
      </c>
      <c r="AT86" s="122" t="s">
        <v>87</v>
      </c>
      <c r="AU86" s="122" t="s">
        <v>38</v>
      </c>
      <c r="AV86" s="123" t="n">
        <f aca="false">ROUND(IF(AU86="nulová",0,IF(OR(AU86="základná",AU86="zákl. prenesená"),AG86*L31,AG86*L32)),2)</f>
        <v>0</v>
      </c>
      <c r="BV86" s="10" t="s">
        <v>90</v>
      </c>
      <c r="BY86" s="119" t="n">
        <f aca="false">IF(AU86="základná",AV86,0)</f>
        <v>0</v>
      </c>
      <c r="BZ86" s="119" t="n">
        <f aca="false">IF(AU86="znížená",AV86,0)</f>
        <v>0</v>
      </c>
      <c r="CA86" s="119" t="n">
        <f aca="false">IF(AU86="zákl. prenesená",AV86,0)</f>
        <v>0</v>
      </c>
      <c r="CB86" s="119" t="n">
        <f aca="false">IF(AU86="zníž. prenesená",AV86,0)</f>
        <v>0</v>
      </c>
      <c r="CC86" s="119" t="n">
        <f aca="false">IF(AU86="nulová",AV86,0)</f>
        <v>0</v>
      </c>
      <c r="CD86" s="119" t="n">
        <f aca="false">IF(AU86="základná",AG86,0)</f>
        <v>0</v>
      </c>
      <c r="CE86" s="119" t="n">
        <f aca="false">IF(AU86="znížená",AG86,0)</f>
        <v>0</v>
      </c>
      <c r="CF86" s="119" t="n">
        <f aca="false">IF(AU86="zákl. prenesená",AG86,0)</f>
        <v>0</v>
      </c>
      <c r="CG86" s="119" t="n">
        <f aca="false">IF(AU86="zníž. prenesená",AG86,0)</f>
        <v>0</v>
      </c>
      <c r="CH86" s="119" t="n">
        <f aca="false">IF(AU86="nulová",AG86,0)</f>
        <v>0</v>
      </c>
      <c r="CI86" s="10" t="n">
        <f aca="false">IF(AU86="základná",1,IF(AU86="znížená",2,IF(AU86="zákl. prenesená",4,IF(AU86="zníž. prenesená",5,3))))</f>
        <v>1</v>
      </c>
      <c r="CJ86" s="10" t="n">
        <f aca="false">IF(AT86="stavebná časť",1,IF(8892="investičná časť",2,3))</f>
        <v>1</v>
      </c>
      <c r="CK86" s="10" t="str">
        <f aca="false">IF(D86="Vyplň vlastné","","x")</f>
        <v/>
      </c>
    </row>
    <row collapsed="false" customFormat="true" customHeight="true" hidden="false" ht="19.95" outlineLevel="0" r="87" s="32">
      <c r="B87" s="33"/>
      <c r="C87" s="34"/>
      <c r="D87" s="120" t="s">
        <v>89</v>
      </c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34"/>
      <c r="AD87" s="34"/>
      <c r="AE87" s="34"/>
      <c r="AF87" s="34"/>
      <c r="AG87" s="114" t="n">
        <f aca="false">AG81*AS87</f>
        <v>0</v>
      </c>
      <c r="AH87" s="114"/>
      <c r="AI87" s="114"/>
      <c r="AJ87" s="114"/>
      <c r="AK87" s="114"/>
      <c r="AL87" s="114"/>
      <c r="AM87" s="114"/>
      <c r="AN87" s="115" t="n">
        <f aca="false">AG87+AV87</f>
        <v>0</v>
      </c>
      <c r="AO87" s="115"/>
      <c r="AP87" s="115"/>
      <c r="AQ87" s="35"/>
      <c r="AS87" s="121" t="n">
        <v>0</v>
      </c>
      <c r="AT87" s="122" t="s">
        <v>87</v>
      </c>
      <c r="AU87" s="122" t="s">
        <v>38</v>
      </c>
      <c r="AV87" s="123" t="n">
        <f aca="false">ROUND(IF(AU87="nulová",0,IF(OR(AU87="základná",AU87="zákl. prenesená"),AG87*L31,AG87*L32)),2)</f>
        <v>0</v>
      </c>
      <c r="BV87" s="10" t="s">
        <v>90</v>
      </c>
      <c r="BY87" s="119" t="n">
        <f aca="false">IF(AU87="základná",AV87,0)</f>
        <v>0</v>
      </c>
      <c r="BZ87" s="119" t="n">
        <f aca="false">IF(AU87="znížená",AV87,0)</f>
        <v>0</v>
      </c>
      <c r="CA87" s="119" t="n">
        <f aca="false">IF(AU87="zákl. prenesená",AV87,0)</f>
        <v>0</v>
      </c>
      <c r="CB87" s="119" t="n">
        <f aca="false">IF(AU87="zníž. prenesená",AV87,0)</f>
        <v>0</v>
      </c>
      <c r="CC87" s="119" t="n">
        <f aca="false">IF(AU87="nulová",AV87,0)</f>
        <v>0</v>
      </c>
      <c r="CD87" s="119" t="n">
        <f aca="false">IF(AU87="základná",AG87,0)</f>
        <v>0</v>
      </c>
      <c r="CE87" s="119" t="n">
        <f aca="false">IF(AU87="znížená",AG87,0)</f>
        <v>0</v>
      </c>
      <c r="CF87" s="119" t="n">
        <f aca="false">IF(AU87="zákl. prenesená",AG87,0)</f>
        <v>0</v>
      </c>
      <c r="CG87" s="119" t="n">
        <f aca="false">IF(AU87="zníž. prenesená",AG87,0)</f>
        <v>0</v>
      </c>
      <c r="CH87" s="119" t="n">
        <f aca="false">IF(AU87="nulová",AG87,0)</f>
        <v>0</v>
      </c>
      <c r="CI87" s="10" t="n">
        <f aca="false">IF(AU87="základná",1,IF(AU87="znížená",2,IF(AU87="zákl. prenesená",4,IF(AU87="zníž. prenesená",5,3))))</f>
        <v>1</v>
      </c>
      <c r="CJ87" s="10" t="n">
        <f aca="false">IF(AT87="stavebná časť",1,IF(8893="investičná časť",2,3))</f>
        <v>1</v>
      </c>
      <c r="CK87" s="10" t="str">
        <f aca="false">IF(D87="Vyplň vlastné","","x")</f>
        <v/>
      </c>
    </row>
    <row collapsed="false" customFormat="true" customHeight="true" hidden="false" ht="19.95" outlineLevel="0" r="88" s="32">
      <c r="B88" s="33"/>
      <c r="C88" s="34"/>
      <c r="D88" s="120" t="s">
        <v>89</v>
      </c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34"/>
      <c r="AD88" s="34"/>
      <c r="AE88" s="34"/>
      <c r="AF88" s="34"/>
      <c r="AG88" s="114" t="n">
        <f aca="false">AG81*AS88</f>
        <v>0</v>
      </c>
      <c r="AH88" s="114"/>
      <c r="AI88" s="114"/>
      <c r="AJ88" s="114"/>
      <c r="AK88" s="114"/>
      <c r="AL88" s="114"/>
      <c r="AM88" s="114"/>
      <c r="AN88" s="115" t="n">
        <f aca="false">AG88+AV88</f>
        <v>0</v>
      </c>
      <c r="AO88" s="115"/>
      <c r="AP88" s="115"/>
      <c r="AQ88" s="35"/>
      <c r="AS88" s="124" t="n">
        <v>0</v>
      </c>
      <c r="AT88" s="125" t="s">
        <v>87</v>
      </c>
      <c r="AU88" s="125" t="s">
        <v>38</v>
      </c>
      <c r="AV88" s="126" t="n">
        <f aca="false">ROUND(IF(AU88="nulová",0,IF(OR(AU88="základná",AU88="zákl. prenesená"),AG88*L31,AG88*L32)),2)</f>
        <v>0</v>
      </c>
      <c r="BV88" s="10" t="s">
        <v>90</v>
      </c>
      <c r="BY88" s="119" t="n">
        <f aca="false">IF(AU88="základná",AV88,0)</f>
        <v>0</v>
      </c>
      <c r="BZ88" s="119" t="n">
        <f aca="false">IF(AU88="znížená",AV88,0)</f>
        <v>0</v>
      </c>
      <c r="CA88" s="119" t="n">
        <f aca="false">IF(AU88="zákl. prenesená",AV88,0)</f>
        <v>0</v>
      </c>
      <c r="CB88" s="119" t="n">
        <f aca="false">IF(AU88="zníž. prenesená",AV88,0)</f>
        <v>0</v>
      </c>
      <c r="CC88" s="119" t="n">
        <f aca="false">IF(AU88="nulová",AV88,0)</f>
        <v>0</v>
      </c>
      <c r="CD88" s="119" t="n">
        <f aca="false">IF(AU88="základná",AG88,0)</f>
        <v>0</v>
      </c>
      <c r="CE88" s="119" t="n">
        <f aca="false">IF(AU88="znížená",AG88,0)</f>
        <v>0</v>
      </c>
      <c r="CF88" s="119" t="n">
        <f aca="false">IF(AU88="zákl. prenesená",AG88,0)</f>
        <v>0</v>
      </c>
      <c r="CG88" s="119" t="n">
        <f aca="false">IF(AU88="zníž. prenesená",AG88,0)</f>
        <v>0</v>
      </c>
      <c r="CH88" s="119" t="n">
        <f aca="false">IF(AU88="nulová",AG88,0)</f>
        <v>0</v>
      </c>
      <c r="CI88" s="10" t="n">
        <f aca="false">IF(AU88="základná",1,IF(AU88="znížená",2,IF(AU88="zákl. prenesená",4,IF(AU88="zníž. prenesená",5,3))))</f>
        <v>1</v>
      </c>
      <c r="CJ88" s="10" t="n">
        <f aca="false">IF(AT88="stavebná časť",1,IF(8894="investičná časť",2,3))</f>
        <v>1</v>
      </c>
      <c r="CK88" s="10" t="str">
        <f aca="false">IF(D88="Vyplň vlastné","","x")</f>
        <v/>
      </c>
    </row>
    <row collapsed="false" customFormat="true" customHeight="true" hidden="false" ht="10.8" outlineLevel="0" r="89" s="32">
      <c r="B89" s="33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5"/>
    </row>
    <row collapsed="false" customFormat="true" customHeight="true" hidden="false" ht="30" outlineLevel="0" r="90" s="32">
      <c r="B90" s="33"/>
      <c r="C90" s="127" t="s">
        <v>91</v>
      </c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9" t="n">
        <f aca="false">ROUND(AG81+AG84,2)</f>
        <v>0</v>
      </c>
      <c r="AH90" s="129"/>
      <c r="AI90" s="129"/>
      <c r="AJ90" s="129"/>
      <c r="AK90" s="129"/>
      <c r="AL90" s="129"/>
      <c r="AM90" s="129"/>
      <c r="AN90" s="129" t="n">
        <f aca="false">AN81+AN84</f>
        <v>0</v>
      </c>
      <c r="AO90" s="129"/>
      <c r="AP90" s="129"/>
      <c r="AQ90" s="35"/>
    </row>
    <row collapsed="false" customFormat="true" customHeight="true" hidden="false" ht="6.9" outlineLevel="0" r="91" s="32">
      <c r="B91" s="62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4"/>
    </row>
  </sheetData>
  <mergeCells count="58">
    <mergeCell ref="C2:AP2"/>
    <mergeCell ref="AR2:BE2"/>
    <mergeCell ref="C4:AP4"/>
    <mergeCell ref="K5:AO5"/>
    <mergeCell ref="BE5:BE34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0:AP70"/>
    <mergeCell ref="L72:AO72"/>
    <mergeCell ref="AM76:AP76"/>
    <mergeCell ref="AS76:AT78"/>
    <mergeCell ref="AM77:AP77"/>
    <mergeCell ref="C79:G79"/>
    <mergeCell ref="I79:AF79"/>
    <mergeCell ref="AG79:AM79"/>
    <mergeCell ref="AN79:AP79"/>
    <mergeCell ref="AG81:AM81"/>
    <mergeCell ref="AN81:AP81"/>
    <mergeCell ref="D82:H82"/>
    <mergeCell ref="J82:AF82"/>
    <mergeCell ref="AG82:AM82"/>
    <mergeCell ref="AN82:AP82"/>
    <mergeCell ref="AG84:AM84"/>
    <mergeCell ref="AN84:AP84"/>
    <mergeCell ref="AG85:AM85"/>
    <mergeCell ref="AN85:AP85"/>
    <mergeCell ref="D86:AB86"/>
    <mergeCell ref="AG86:AM86"/>
    <mergeCell ref="AN86:AP86"/>
    <mergeCell ref="D87:AB87"/>
    <mergeCell ref="AG87:AM87"/>
    <mergeCell ref="AN87:AP87"/>
    <mergeCell ref="D88:AB88"/>
    <mergeCell ref="AG88:AM88"/>
    <mergeCell ref="AN88:AP88"/>
    <mergeCell ref="AG90:AM90"/>
    <mergeCell ref="AN90:AP90"/>
  </mergeCells>
  <dataValidations count="2">
    <dataValidation allowBlank="true" error="Povolené sú hodnoty základná, znížená, nulová." operator="between" showDropDown="false" showErrorMessage="true" showInputMessage="true" sqref="AU85:AU89" type="list">
      <formula1>"základná,znížená,nulová"</formula1>
      <formula2>0</formula2>
    </dataValidation>
    <dataValidation allowBlank="true" error="Povolené sú hodnoty stavebná časť, technologická časť, investičná časť." operator="between" showDropDown="false" showErrorMessage="true" showInputMessage="true" sqref="AT85:AT89" type="list">
      <formula1>"stavebná časť,technologická časť,investičná časť"</formula1>
      <formula2>0</formula2>
    </dataValidation>
  </dataValidations>
  <hyperlinks>
    <hyperlink display="1) Súhrnný list stavby" location="C2" ref="K1"/>
    <hyperlink display="2) Rekapitulácia objektov" location="C87" ref="W1"/>
    <hyperlink display="/" location="'KA01 - Krajinno-architekt!..'.C2" ref="A82"/>
  </hyperlinks>
  <printOptions headings="false" gridLines="false" gridLinesSet="true" horizontalCentered="false" verticalCentered="false"/>
  <pageMargins left="0.583333333333333" right="0.583333333333333" top="0.2375" bottom="0.466666666666667" header="0.511805555555555" footer="0"/>
  <pageSetup blackAndWhite="false" cellComments="none" copies="1" draft="false" firstPageNumber="0" fitToHeight="100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230"/>
  <sheetViews>
    <sheetView colorId="64" defaultGridColor="true" rightToLeft="false" showFormulas="false" showGridLines="false" showOutlineSymbols="true" showRowColHeaders="true" showZeros="true" tabSelected="true" topLeftCell="A1" view="normal" windowProtection="true" workbookViewId="0" zoomScale="100" zoomScaleNormal="100" zoomScalePageLayoutView="100">
      <pane activePane="bottomLeft" topLeftCell="A28" xSplit="0" ySplit="1"/>
      <selection activeCell="A1" activeCellId="0" pane="topLeft" sqref="A1"/>
      <selection activeCell="A41" activeCellId="0" pane="bottomLeft" sqref="A41"/>
    </sheetView>
  </sheetViews>
  <sheetFormatPr defaultRowHeight="14.4"/>
  <cols>
    <col collapsed="false" hidden="false" max="1" min="1" style="0" width="8.28378378378378"/>
    <col collapsed="false" hidden="false" max="2" min="2" style="0" width="1.7027027027027"/>
    <col collapsed="false" hidden="false" max="3" min="3" style="0" width="4.14864864864865"/>
    <col collapsed="false" hidden="false" max="4" min="4" style="0" width="4.27702702702703"/>
    <col collapsed="false" hidden="false" max="5" min="5" style="0" width="17.1351351351351"/>
    <col collapsed="false" hidden="false" max="7" min="6" style="0" width="11.1418918918919"/>
    <col collapsed="false" hidden="false" max="8" min="8" style="0" width="12.4324324324324"/>
    <col collapsed="false" hidden="false" max="9" min="9" style="0" width="6.99324324324324"/>
    <col collapsed="false" hidden="false" max="10" min="10" style="0" width="5.13513513513514"/>
    <col collapsed="false" hidden="false" max="11" min="11" style="0" width="11.4324324324324"/>
    <col collapsed="false" hidden="false" max="12" min="12" style="0" width="12"/>
    <col collapsed="false" hidden="false" max="14" min="13" style="0" width="5.99324324324324"/>
    <col collapsed="false" hidden="false" max="15" min="15" style="0" width="2"/>
    <col collapsed="false" hidden="false" max="16" min="16" style="0" width="12.4324324324324"/>
    <col collapsed="false" hidden="false" max="17" min="17" style="0" width="4.14864864864865"/>
    <col collapsed="false" hidden="false" max="18" min="18" style="0" width="1.7027027027027"/>
    <col collapsed="false" hidden="false" max="19" min="19" style="0" width="8.14189189189189"/>
    <col collapsed="false" hidden="true" max="28" min="20" style="0" width="0"/>
    <col collapsed="false" hidden="false" max="29" min="29" style="0" width="11"/>
    <col collapsed="false" hidden="false" max="30" min="30" style="0" width="15.0067567567568"/>
    <col collapsed="false" hidden="false" max="31" min="31" style="0" width="16.277027027027"/>
    <col collapsed="false" hidden="false" max="43" min="32" style="0" width="8.89189189189189"/>
    <col collapsed="false" hidden="true" max="65" min="44" style="0" width="0"/>
    <col collapsed="false" hidden="false" max="1025" min="66" style="0" width="8.89189189189189"/>
  </cols>
  <sheetData>
    <row collapsed="false" customFormat="false" customHeight="true" hidden="false" ht="21.75" outlineLevel="0" r="1">
      <c r="A1" s="130"/>
      <c r="B1" s="2"/>
      <c r="C1" s="2"/>
      <c r="D1" s="3" t="s">
        <v>1</v>
      </c>
      <c r="E1" s="2"/>
      <c r="F1" s="4" t="s">
        <v>92</v>
      </c>
      <c r="G1" s="4"/>
      <c r="H1" s="131" t="s">
        <v>93</v>
      </c>
      <c r="I1" s="131"/>
      <c r="J1" s="131"/>
      <c r="K1" s="131"/>
      <c r="L1" s="4" t="s">
        <v>94</v>
      </c>
      <c r="M1" s="2"/>
      <c r="N1" s="2"/>
      <c r="O1" s="3" t="s">
        <v>95</v>
      </c>
      <c r="P1" s="2"/>
      <c r="Q1" s="2"/>
      <c r="R1" s="2"/>
      <c r="S1" s="4" t="s">
        <v>96</v>
      </c>
      <c r="T1" s="4"/>
      <c r="U1" s="130"/>
      <c r="V1" s="130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collapsed="false" customFormat="false" customHeight="true" hidden="false" ht="36.9" outlineLevel="0" r="2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82</v>
      </c>
    </row>
    <row collapsed="false" customFormat="false" customHeight="true" hidden="false" ht="6.9" outlineLevel="0" r="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73</v>
      </c>
    </row>
    <row collapsed="false" customFormat="false" customHeight="true" hidden="false" ht="36.9" outlineLevel="0" r="4">
      <c r="B4" s="14"/>
      <c r="C4" s="15" t="s">
        <v>97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11</v>
      </c>
      <c r="AT4" s="10" t="s">
        <v>5</v>
      </c>
    </row>
    <row collapsed="false" customFormat="false" customHeight="true" hidden="false" ht="6.9" outlineLevel="0" r="5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collapsed="false" customFormat="false" customHeight="true" hidden="false" ht="25.35" outlineLevel="0" r="6">
      <c r="B6" s="14"/>
      <c r="C6" s="19"/>
      <c r="D6" s="25" t="s">
        <v>16</v>
      </c>
      <c r="E6" s="19"/>
      <c r="F6" s="132" t="str">
        <f aca="false">'Rekapitulácia stavby'!K6</f>
        <v>Regenerácia vnútrobloku Mikovíniho Nitra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9"/>
      <c r="R6" s="16"/>
    </row>
    <row collapsed="false" customFormat="true" customHeight="true" hidden="false" ht="32.85" outlineLevel="0" r="7" s="32">
      <c r="B7" s="33"/>
      <c r="C7" s="34"/>
      <c r="D7" s="23" t="s">
        <v>98</v>
      </c>
      <c r="E7" s="34"/>
      <c r="F7" s="24" t="s">
        <v>99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collapsed="false" customFormat="true" customHeight="true" hidden="false" ht="14.4" outlineLevel="0" r="8" s="32">
      <c r="B8" s="33"/>
      <c r="C8" s="34"/>
      <c r="D8" s="25" t="s">
        <v>18</v>
      </c>
      <c r="E8" s="34"/>
      <c r="F8" s="21"/>
      <c r="G8" s="34"/>
      <c r="H8" s="34"/>
      <c r="I8" s="34"/>
      <c r="J8" s="34"/>
      <c r="K8" s="34"/>
      <c r="L8" s="34"/>
      <c r="M8" s="25" t="s">
        <v>19</v>
      </c>
      <c r="N8" s="34"/>
      <c r="O8" s="21"/>
      <c r="P8" s="34"/>
      <c r="Q8" s="34"/>
      <c r="R8" s="35"/>
    </row>
    <row collapsed="false" customFormat="true" customHeight="true" hidden="false" ht="14.4" outlineLevel="0" r="9" s="32">
      <c r="B9" s="33"/>
      <c r="C9" s="34"/>
      <c r="D9" s="25" t="s">
        <v>20</v>
      </c>
      <c r="E9" s="34"/>
      <c r="F9" s="21" t="s">
        <v>21</v>
      </c>
      <c r="G9" s="34"/>
      <c r="H9" s="34"/>
      <c r="I9" s="34"/>
      <c r="J9" s="34"/>
      <c r="K9" s="34"/>
      <c r="L9" s="34"/>
      <c r="M9" s="25" t="s">
        <v>22</v>
      </c>
      <c r="N9" s="34"/>
      <c r="O9" s="133" t="str">
        <f aca="false">'Rekapitulácia stavby'!AN8</f>
        <v>30. 8. 2018</v>
      </c>
      <c r="P9" s="133"/>
      <c r="Q9" s="34"/>
      <c r="R9" s="35"/>
    </row>
    <row collapsed="false" customFormat="true" customHeight="true" hidden="false" ht="10.8" outlineLevel="0" r="10" s="32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collapsed="false" customFormat="true" customHeight="true" hidden="false" ht="14.4" outlineLevel="0" r="11" s="32">
      <c r="B11" s="33"/>
      <c r="C11" s="34"/>
      <c r="D11" s="25" t="s">
        <v>24</v>
      </c>
      <c r="E11" s="34"/>
      <c r="F11" s="34"/>
      <c r="G11" s="34"/>
      <c r="H11" s="34"/>
      <c r="I11" s="34"/>
      <c r="J11" s="34"/>
      <c r="K11" s="34"/>
      <c r="L11" s="34"/>
      <c r="M11" s="25" t="s">
        <v>25</v>
      </c>
      <c r="N11" s="34"/>
      <c r="O11" s="21" t="str">
        <f aca="false">IF('Rekapitulácia stavby'!AN10="","",'Rekapitulácia stavby'!AN10)</f>
        <v/>
      </c>
      <c r="P11" s="21"/>
      <c r="Q11" s="34"/>
      <c r="R11" s="35"/>
    </row>
    <row collapsed="false" customFormat="true" customHeight="true" hidden="false" ht="18" outlineLevel="0" r="12" s="32">
      <c r="B12" s="33"/>
      <c r="C12" s="34"/>
      <c r="D12" s="34"/>
      <c r="E12" s="21" t="str">
        <f aca="false">IF('Rekapitulácia stavby'!E11="","",'Rekapitulácia stavby'!E11)</f>
        <v> </v>
      </c>
      <c r="F12" s="34"/>
      <c r="G12" s="34"/>
      <c r="H12" s="34"/>
      <c r="I12" s="34"/>
      <c r="J12" s="34"/>
      <c r="K12" s="34"/>
      <c r="L12" s="34"/>
      <c r="M12" s="25" t="s">
        <v>27</v>
      </c>
      <c r="N12" s="34"/>
      <c r="O12" s="21" t="str">
        <f aca="false">IF('Rekapitulácia stavby'!AN11="","",'Rekapitulácia stavby'!AN11)</f>
        <v/>
      </c>
      <c r="P12" s="21"/>
      <c r="Q12" s="34"/>
      <c r="R12" s="35"/>
    </row>
    <row collapsed="false" customFormat="true" customHeight="true" hidden="false" ht="6.9" outlineLevel="0" r="13" s="32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collapsed="false" customFormat="true" customHeight="true" hidden="false" ht="14.4" outlineLevel="0" r="14" s="32">
      <c r="B14" s="33"/>
      <c r="C14" s="34"/>
      <c r="D14" s="25" t="s">
        <v>28</v>
      </c>
      <c r="E14" s="34"/>
      <c r="F14" s="34"/>
      <c r="G14" s="34"/>
      <c r="H14" s="34"/>
      <c r="I14" s="34"/>
      <c r="J14" s="34"/>
      <c r="K14" s="34"/>
      <c r="L14" s="34"/>
      <c r="M14" s="25" t="s">
        <v>25</v>
      </c>
      <c r="N14" s="34"/>
      <c r="O14" s="26" t="str">
        <f aca="false">IF('Rekapitulácia stavby'!AN13="","",'Rekapitulácia stavby'!AN13)</f>
        <v>Vyplň údaj</v>
      </c>
      <c r="P14" s="26"/>
      <c r="Q14" s="34"/>
      <c r="R14" s="35"/>
    </row>
    <row collapsed="false" customFormat="true" customHeight="true" hidden="false" ht="18" outlineLevel="0" r="15" s="32">
      <c r="B15" s="33"/>
      <c r="C15" s="34"/>
      <c r="D15" s="34"/>
      <c r="E15" s="26" t="str">
        <f aca="false">IF('Rekapitulácia stavby'!E14="","",'Rekapitulácia stavby'!E14)</f>
        <v>Vyplň údaj</v>
      </c>
      <c r="F15" s="26"/>
      <c r="G15" s="26"/>
      <c r="H15" s="26"/>
      <c r="I15" s="26"/>
      <c r="J15" s="26"/>
      <c r="K15" s="26"/>
      <c r="L15" s="26"/>
      <c r="M15" s="25" t="s">
        <v>27</v>
      </c>
      <c r="N15" s="34"/>
      <c r="O15" s="26" t="str">
        <f aca="false">IF('Rekapitulácia stavby'!AN14="","",'Rekapitulácia stavby'!AN14)</f>
        <v>Vyplň údaj</v>
      </c>
      <c r="P15" s="26"/>
      <c r="Q15" s="34"/>
      <c r="R15" s="35"/>
    </row>
    <row collapsed="false" customFormat="true" customHeight="true" hidden="false" ht="6.9" outlineLevel="0" r="16" s="32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collapsed="false" customFormat="true" customHeight="true" hidden="false" ht="14.4" outlineLevel="0" r="17" s="32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25</v>
      </c>
      <c r="N17" s="34"/>
      <c r="O17" s="21" t="str">
        <f aca="false">IF('Rekapitulácia stavby'!AN16="","",'Rekapitulácia stavby'!AN16)</f>
        <v/>
      </c>
      <c r="P17" s="21"/>
      <c r="Q17" s="34"/>
      <c r="R17" s="35"/>
    </row>
    <row collapsed="false" customFormat="true" customHeight="true" hidden="false" ht="18" outlineLevel="0" r="18" s="32">
      <c r="B18" s="33"/>
      <c r="C18" s="34"/>
      <c r="D18" s="34"/>
      <c r="E18" s="21" t="str">
        <f aca="false">IF('Rekapitulácia stavby'!E17="","",'Rekapitulácia stavby'!E17)</f>
        <v> </v>
      </c>
      <c r="F18" s="34"/>
      <c r="G18" s="34"/>
      <c r="H18" s="34"/>
      <c r="I18" s="34"/>
      <c r="J18" s="34"/>
      <c r="K18" s="34"/>
      <c r="L18" s="34"/>
      <c r="M18" s="25" t="s">
        <v>27</v>
      </c>
      <c r="N18" s="34"/>
      <c r="O18" s="21" t="str">
        <f aca="false">IF('Rekapitulácia stavby'!AN17="","",'Rekapitulácia stavby'!AN17)</f>
        <v/>
      </c>
      <c r="P18" s="21"/>
      <c r="Q18" s="34"/>
      <c r="R18" s="35"/>
    </row>
    <row collapsed="false" customFormat="true" customHeight="true" hidden="false" ht="6.9" outlineLevel="0" r="19" s="32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collapsed="false" customFormat="true" customHeight="true" hidden="false" ht="14.4" outlineLevel="0" r="20" s="32"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25</v>
      </c>
      <c r="N20" s="34"/>
      <c r="O20" s="21" t="str">
        <f aca="false">IF('Rekapitulácia stavby'!AN19="","",'Rekapitulácia stavby'!AN19)</f>
        <v/>
      </c>
      <c r="P20" s="21"/>
      <c r="Q20" s="34"/>
      <c r="R20" s="35"/>
    </row>
    <row collapsed="false" customFormat="true" customHeight="true" hidden="false" ht="18" outlineLevel="0" r="21" s="32">
      <c r="B21" s="33"/>
      <c r="C21" s="34"/>
      <c r="D21" s="34"/>
      <c r="E21" s="21" t="str">
        <f aca="false">IF('Rekapitulácia stavby'!E20="","",'Rekapitulácia stavby'!E20)</f>
        <v> </v>
      </c>
      <c r="F21" s="34"/>
      <c r="G21" s="34"/>
      <c r="H21" s="34"/>
      <c r="I21" s="34"/>
      <c r="J21" s="34"/>
      <c r="K21" s="34"/>
      <c r="L21" s="34"/>
      <c r="M21" s="25" t="s">
        <v>27</v>
      </c>
      <c r="N21" s="34"/>
      <c r="O21" s="21" t="str">
        <f aca="false">IF('Rekapitulácia stavby'!AN20="","",'Rekapitulácia stavby'!AN20)</f>
        <v/>
      </c>
      <c r="P21" s="21"/>
      <c r="Q21" s="34"/>
      <c r="R21" s="35"/>
    </row>
    <row collapsed="false" customFormat="true" customHeight="true" hidden="false" ht="6.9" outlineLevel="0" r="22" s="32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collapsed="false" customFormat="true" customHeight="true" hidden="false" ht="14.4" outlineLevel="0" r="23" s="32"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collapsed="false" customFormat="true" customHeight="true" hidden="false" ht="16.5" outlineLevel="0" r="24" s="32"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collapsed="false" customFormat="true" customHeight="true" hidden="false" ht="6.9" outlineLevel="0" r="25" s="32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collapsed="false" customFormat="true" customHeight="true" hidden="false" ht="6.9" outlineLevel="0" r="26" s="32"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collapsed="false" customFormat="true" customHeight="true" hidden="false" ht="14.4" outlineLevel="0" r="27" s="32">
      <c r="B27" s="33"/>
      <c r="C27" s="34"/>
      <c r="D27" s="134" t="s">
        <v>100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N82</f>
        <v>0</v>
      </c>
      <c r="N27" s="31"/>
      <c r="O27" s="31"/>
      <c r="P27" s="31"/>
      <c r="Q27" s="34"/>
      <c r="R27" s="35"/>
    </row>
    <row collapsed="false" customFormat="true" customHeight="true" hidden="false" ht="14.4" outlineLevel="0" r="28" s="32">
      <c r="B28" s="33"/>
      <c r="C28" s="34"/>
      <c r="D28" s="30" t="s">
        <v>86</v>
      </c>
      <c r="E28" s="34"/>
      <c r="F28" s="34"/>
      <c r="G28" s="34"/>
      <c r="H28" s="34"/>
      <c r="I28" s="34"/>
      <c r="J28" s="34"/>
      <c r="K28" s="34"/>
      <c r="L28" s="34"/>
      <c r="M28" s="31" t="n">
        <f aca="false">N89</f>
        <v>0</v>
      </c>
      <c r="N28" s="31"/>
      <c r="O28" s="31"/>
      <c r="P28" s="31"/>
      <c r="Q28" s="34"/>
      <c r="R28" s="35"/>
    </row>
    <row collapsed="false" customFormat="true" customHeight="true" hidden="false" ht="6.9" outlineLevel="0" r="29" s="32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collapsed="false" customFormat="true" customHeight="true" hidden="false" ht="25.35" outlineLevel="0" r="30" s="32">
      <c r="B30" s="33"/>
      <c r="C30" s="34"/>
      <c r="D30" s="135" t="s">
        <v>36</v>
      </c>
      <c r="E30" s="34"/>
      <c r="F30" s="34"/>
      <c r="G30" s="34"/>
      <c r="H30" s="34"/>
      <c r="I30" s="34"/>
      <c r="J30" s="34"/>
      <c r="K30" s="34"/>
      <c r="L30" s="34"/>
      <c r="M30" s="136" t="n">
        <f aca="false">ROUND(M27+M28,2)</f>
        <v>0</v>
      </c>
      <c r="N30" s="136"/>
      <c r="O30" s="136"/>
      <c r="P30" s="136"/>
      <c r="Q30" s="34"/>
      <c r="R30" s="35"/>
    </row>
    <row collapsed="false" customFormat="true" customHeight="true" hidden="false" ht="6.9" outlineLevel="0" r="31" s="32"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collapsed="false" customFormat="true" customHeight="true" hidden="false" ht="14.4" outlineLevel="0" r="32" s="32">
      <c r="B32" s="33"/>
      <c r="C32" s="34"/>
      <c r="D32" s="42" t="s">
        <v>37</v>
      </c>
      <c r="E32" s="42" t="s">
        <v>38</v>
      </c>
      <c r="F32" s="43" t="n">
        <v>0.2</v>
      </c>
      <c r="G32" s="137" t="s">
        <v>39</v>
      </c>
      <c r="H32" s="138" t="n">
        <f aca="false">ROUND((((SUM(BE89:BE96)+SUM(BE114:BE223))+SUM(BE225:BE229))),2)</f>
        <v>0</v>
      </c>
      <c r="I32" s="138"/>
      <c r="J32" s="138"/>
      <c r="K32" s="34"/>
      <c r="L32" s="34"/>
      <c r="M32" s="138" t="n">
        <f aca="false">ROUND(((ROUND((SUM(BE89:BE96)+SUM(BE114:BE223)), 2)*F32)+SUM(BE225:BE229)*F32),2)</f>
        <v>0</v>
      </c>
      <c r="N32" s="138"/>
      <c r="O32" s="138"/>
      <c r="P32" s="138"/>
      <c r="Q32" s="34"/>
      <c r="R32" s="35"/>
    </row>
    <row collapsed="false" customFormat="true" customHeight="true" hidden="false" ht="14.4" outlineLevel="0" r="33" s="32">
      <c r="B33" s="33"/>
      <c r="C33" s="34"/>
      <c r="D33" s="34"/>
      <c r="E33" s="42" t="s">
        <v>40</v>
      </c>
      <c r="F33" s="43" t="n">
        <v>0.2</v>
      </c>
      <c r="G33" s="137" t="s">
        <v>39</v>
      </c>
      <c r="H33" s="138" t="n">
        <f aca="false">ROUND((((SUM(BF89:BF96)+SUM(BF114:BF223))+SUM(BF225:BF229))),2)</f>
        <v>0</v>
      </c>
      <c r="I33" s="138"/>
      <c r="J33" s="138"/>
      <c r="K33" s="34"/>
      <c r="L33" s="34"/>
      <c r="M33" s="138" t="n">
        <f aca="false">ROUND(((ROUND((SUM(BF89:BF96)+SUM(BF114:BF223)), 2)*F33)+SUM(BF225:BF229)*F33),2)</f>
        <v>0</v>
      </c>
      <c r="N33" s="138"/>
      <c r="O33" s="138"/>
      <c r="P33" s="138"/>
      <c r="Q33" s="34"/>
      <c r="R33" s="35"/>
    </row>
    <row collapsed="false" customFormat="true" customHeight="true" hidden="true" ht="14.4" outlineLevel="0" r="34" s="32">
      <c r="B34" s="33"/>
      <c r="C34" s="34"/>
      <c r="D34" s="34"/>
      <c r="E34" s="42" t="s">
        <v>41</v>
      </c>
      <c r="F34" s="43" t="n">
        <v>0.2</v>
      </c>
      <c r="G34" s="137" t="s">
        <v>39</v>
      </c>
      <c r="H34" s="138" t="n">
        <f aca="false">ROUND((((SUM(BG89:BG96)+SUM(BG114:BG223))+SUM(BG225:BG229))),2)</f>
        <v>0</v>
      </c>
      <c r="I34" s="138"/>
      <c r="J34" s="138"/>
      <c r="K34" s="34"/>
      <c r="L34" s="34"/>
      <c r="M34" s="138" t="n">
        <v>0</v>
      </c>
      <c r="N34" s="138"/>
      <c r="O34" s="138"/>
      <c r="P34" s="138"/>
      <c r="Q34" s="34"/>
      <c r="R34" s="35"/>
    </row>
    <row collapsed="false" customFormat="true" customHeight="true" hidden="true" ht="14.4" outlineLevel="0" r="35" s="32">
      <c r="B35" s="33"/>
      <c r="C35" s="34"/>
      <c r="D35" s="34"/>
      <c r="E35" s="42" t="s">
        <v>42</v>
      </c>
      <c r="F35" s="43" t="n">
        <v>0.2</v>
      </c>
      <c r="G35" s="137" t="s">
        <v>39</v>
      </c>
      <c r="H35" s="138" t="n">
        <f aca="false">ROUND((((SUM(BH89:BH96)+SUM(BH114:BH223))+SUM(BH225:BH229))),2)</f>
        <v>0</v>
      </c>
      <c r="I35" s="138"/>
      <c r="J35" s="138"/>
      <c r="K35" s="34"/>
      <c r="L35" s="34"/>
      <c r="M35" s="138" t="n">
        <v>0</v>
      </c>
      <c r="N35" s="138"/>
      <c r="O35" s="138"/>
      <c r="P35" s="138"/>
      <c r="Q35" s="34"/>
      <c r="R35" s="35"/>
    </row>
    <row collapsed="false" customFormat="true" customHeight="true" hidden="true" ht="14.4" outlineLevel="0" r="36" s="32">
      <c r="B36" s="33"/>
      <c r="C36" s="34"/>
      <c r="D36" s="34"/>
      <c r="E36" s="42" t="s">
        <v>43</v>
      </c>
      <c r="F36" s="43" t="n">
        <v>0</v>
      </c>
      <c r="G36" s="137" t="s">
        <v>39</v>
      </c>
      <c r="H36" s="138" t="n">
        <f aca="false">ROUND((((SUM(BI89:BI96)+SUM(BI114:BI223))+SUM(BI225:BI229))),2)</f>
        <v>0</v>
      </c>
      <c r="I36" s="138"/>
      <c r="J36" s="138"/>
      <c r="K36" s="34"/>
      <c r="L36" s="34"/>
      <c r="M36" s="138" t="n">
        <v>0</v>
      </c>
      <c r="N36" s="138"/>
      <c r="O36" s="138"/>
      <c r="P36" s="138"/>
      <c r="Q36" s="34"/>
      <c r="R36" s="35"/>
    </row>
    <row collapsed="false" customFormat="true" customHeight="true" hidden="false" ht="6.9" outlineLevel="0" r="37" s="32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collapsed="false" customFormat="true" customHeight="true" hidden="false" ht="25.35" outlineLevel="0" r="38" s="32">
      <c r="B38" s="33"/>
      <c r="C38" s="128"/>
      <c r="D38" s="139" t="s">
        <v>44</v>
      </c>
      <c r="E38" s="83"/>
      <c r="F38" s="83"/>
      <c r="G38" s="140" t="s">
        <v>45</v>
      </c>
      <c r="H38" s="141" t="s">
        <v>46</v>
      </c>
      <c r="I38" s="83"/>
      <c r="J38" s="83"/>
      <c r="K38" s="83"/>
      <c r="L38" s="142" t="n">
        <f aca="false">SUM(M30:M36)</f>
        <v>0</v>
      </c>
      <c r="M38" s="142"/>
      <c r="N38" s="142"/>
      <c r="O38" s="142"/>
      <c r="P38" s="142"/>
      <c r="Q38" s="128"/>
      <c r="R38" s="35"/>
    </row>
    <row collapsed="false" customFormat="true" customHeight="true" hidden="false" ht="14.4" outlineLevel="0" r="39" s="32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collapsed="false" customFormat="true" customHeight="true" hidden="false" ht="14.4" outlineLevel="0" r="40" s="32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collapsed="false" customFormat="false" customHeight="true" hidden="false" ht="12" outlineLevel="0" r="41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collapsed="false" customFormat="false" customHeight="true" hidden="false" ht="12" outlineLevel="0" r="42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collapsed="false" customFormat="false" customHeight="true" hidden="false" ht="12" outlineLevel="0" r="43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collapsed="false" customFormat="true" customHeight="true" hidden="false" ht="14.4" outlineLevel="0" r="44" s="32">
      <c r="B44" s="33"/>
      <c r="C44" s="34"/>
      <c r="D44" s="53" t="s">
        <v>47</v>
      </c>
      <c r="E44" s="54"/>
      <c r="F44" s="54"/>
      <c r="G44" s="54"/>
      <c r="H44" s="55"/>
      <c r="I44" s="34"/>
      <c r="J44" s="53" t="s">
        <v>48</v>
      </c>
      <c r="K44" s="54"/>
      <c r="L44" s="54"/>
      <c r="M44" s="54"/>
      <c r="N44" s="54"/>
      <c r="O44" s="54"/>
      <c r="P44" s="55"/>
      <c r="Q44" s="34"/>
      <c r="R44" s="35"/>
    </row>
    <row collapsed="false" customFormat="false" customHeight="true" hidden="false" ht="12" outlineLevel="0" r="45">
      <c r="B45" s="14"/>
      <c r="C45" s="19"/>
      <c r="D45" s="56"/>
      <c r="E45" s="19"/>
      <c r="F45" s="19"/>
      <c r="G45" s="19"/>
      <c r="H45" s="57"/>
      <c r="I45" s="19"/>
      <c r="J45" s="56"/>
      <c r="K45" s="19"/>
      <c r="L45" s="19"/>
      <c r="M45" s="19"/>
      <c r="N45" s="19"/>
      <c r="O45" s="19"/>
      <c r="P45" s="57"/>
      <c r="Q45" s="19"/>
      <c r="R45" s="16"/>
    </row>
    <row collapsed="false" customFormat="false" customHeight="true" hidden="false" ht="12" outlineLevel="0" r="46">
      <c r="B46" s="14"/>
      <c r="C46" s="19"/>
      <c r="D46" s="56"/>
      <c r="E46" s="19"/>
      <c r="F46" s="19"/>
      <c r="G46" s="19"/>
      <c r="H46" s="57"/>
      <c r="I46" s="19"/>
      <c r="J46" s="56"/>
      <c r="K46" s="19"/>
      <c r="L46" s="19"/>
      <c r="M46" s="19"/>
      <c r="N46" s="19"/>
      <c r="O46" s="19"/>
      <c r="P46" s="57"/>
      <c r="Q46" s="19"/>
      <c r="R46" s="16"/>
    </row>
    <row collapsed="false" customFormat="false" customHeight="true" hidden="false" ht="12" outlineLevel="0" r="47">
      <c r="B47" s="14"/>
      <c r="C47" s="19"/>
      <c r="D47" s="56"/>
      <c r="E47" s="19"/>
      <c r="F47" s="19"/>
      <c r="G47" s="19"/>
      <c r="H47" s="57"/>
      <c r="I47" s="19"/>
      <c r="J47" s="56"/>
      <c r="K47" s="19"/>
      <c r="L47" s="19"/>
      <c r="M47" s="19"/>
      <c r="N47" s="19"/>
      <c r="O47" s="19"/>
      <c r="P47" s="57"/>
      <c r="Q47" s="19"/>
      <c r="R47" s="16"/>
    </row>
    <row collapsed="false" customFormat="false" customHeight="true" hidden="false" ht="12" outlineLevel="0" r="48">
      <c r="B48" s="14"/>
      <c r="C48" s="19"/>
      <c r="D48" s="56"/>
      <c r="E48" s="19"/>
      <c r="F48" s="19"/>
      <c r="G48" s="19"/>
      <c r="H48" s="57"/>
      <c r="I48" s="19"/>
      <c r="J48" s="56"/>
      <c r="K48" s="19"/>
      <c r="L48" s="19"/>
      <c r="M48" s="19"/>
      <c r="N48" s="19"/>
      <c r="O48" s="19"/>
      <c r="P48" s="57"/>
      <c r="Q48" s="19"/>
      <c r="R48" s="16"/>
    </row>
    <row collapsed="false" customFormat="false" customHeight="true" hidden="false" ht="12" outlineLevel="0" r="49">
      <c r="B49" s="14"/>
      <c r="C49" s="19"/>
      <c r="D49" s="56"/>
      <c r="E49" s="19"/>
      <c r="F49" s="19"/>
      <c r="G49" s="19"/>
      <c r="H49" s="57"/>
      <c r="I49" s="19"/>
      <c r="J49" s="56"/>
      <c r="K49" s="19"/>
      <c r="L49" s="19"/>
      <c r="M49" s="19"/>
      <c r="N49" s="19"/>
      <c r="O49" s="19"/>
      <c r="P49" s="57"/>
      <c r="Q49" s="19"/>
      <c r="R49" s="16"/>
    </row>
    <row collapsed="false" customFormat="false" customHeight="true" hidden="false" ht="12" outlineLevel="0" r="50">
      <c r="B50" s="14"/>
      <c r="C50" s="19"/>
      <c r="D50" s="56"/>
      <c r="E50" s="19"/>
      <c r="F50" s="19"/>
      <c r="G50" s="19"/>
      <c r="H50" s="57"/>
      <c r="I50" s="19"/>
      <c r="J50" s="56"/>
      <c r="K50" s="19"/>
      <c r="L50" s="19"/>
      <c r="M50" s="19"/>
      <c r="N50" s="19"/>
      <c r="O50" s="19"/>
      <c r="P50" s="57"/>
      <c r="Q50" s="19"/>
      <c r="R50" s="16"/>
    </row>
    <row collapsed="false" customFormat="false" customHeight="true" hidden="false" ht="12" outlineLevel="0" r="51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collapsed="false" customFormat="false" customHeight="true" hidden="false" ht="12" outlineLevel="0" r="52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collapsed="false" customFormat="true" customHeight="true" hidden="false" ht="14.4" outlineLevel="0" r="53" s="32">
      <c r="B53" s="33"/>
      <c r="C53" s="34"/>
      <c r="D53" s="58" t="s">
        <v>49</v>
      </c>
      <c r="E53" s="59"/>
      <c r="F53" s="59"/>
      <c r="G53" s="60" t="s">
        <v>50</v>
      </c>
      <c r="H53" s="61"/>
      <c r="I53" s="34"/>
      <c r="J53" s="58" t="s">
        <v>49</v>
      </c>
      <c r="K53" s="59"/>
      <c r="L53" s="59"/>
      <c r="M53" s="59"/>
      <c r="N53" s="60" t="s">
        <v>50</v>
      </c>
      <c r="O53" s="59"/>
      <c r="P53" s="61"/>
      <c r="Q53" s="34"/>
      <c r="R53" s="35"/>
    </row>
    <row collapsed="false" customFormat="false" customHeight="true" hidden="false" ht="12" outlineLevel="0" r="54">
      <c r="B54" s="14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6"/>
    </row>
    <row collapsed="false" customFormat="true" customHeight="true" hidden="false" ht="14.4" outlineLevel="0" r="55" s="32">
      <c r="B55" s="33"/>
      <c r="C55" s="34"/>
      <c r="D55" s="53" t="s">
        <v>51</v>
      </c>
      <c r="E55" s="54"/>
      <c r="F55" s="54"/>
      <c r="G55" s="54"/>
      <c r="H55" s="55"/>
      <c r="I55" s="34"/>
      <c r="J55" s="53" t="s">
        <v>52</v>
      </c>
      <c r="K55" s="54"/>
      <c r="L55" s="54"/>
      <c r="M55" s="54"/>
      <c r="N55" s="54"/>
      <c r="O55" s="54"/>
      <c r="P55" s="55"/>
      <c r="Q55" s="34"/>
      <c r="R55" s="35"/>
    </row>
    <row collapsed="false" customFormat="false" customHeight="true" hidden="false" ht="12" outlineLevel="0" r="56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collapsed="false" customFormat="false" customHeight="true" hidden="false" ht="12" outlineLevel="0" r="57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collapsed="false" customFormat="false" customHeight="true" hidden="false" ht="12" outlineLevel="0" r="58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collapsed="false" customFormat="false" customHeight="true" hidden="false" ht="12" outlineLevel="0" r="59">
      <c r="B59" s="14"/>
      <c r="C59" s="19"/>
      <c r="D59" s="56"/>
      <c r="E59" s="19"/>
      <c r="F59" s="19"/>
      <c r="G59" s="19"/>
      <c r="H59" s="57"/>
      <c r="I59" s="19"/>
      <c r="J59" s="56"/>
      <c r="K59" s="19"/>
      <c r="L59" s="19"/>
      <c r="M59" s="19"/>
      <c r="N59" s="19"/>
      <c r="O59" s="19"/>
      <c r="P59" s="57"/>
      <c r="Q59" s="19"/>
      <c r="R59" s="16"/>
    </row>
    <row collapsed="false" customFormat="false" customHeight="true" hidden="false" ht="12" outlineLevel="0" r="60">
      <c r="B60" s="14"/>
      <c r="C60" s="19"/>
      <c r="D60" s="56"/>
      <c r="E60" s="19"/>
      <c r="F60" s="19"/>
      <c r="G60" s="19"/>
      <c r="H60" s="57"/>
      <c r="I60" s="19"/>
      <c r="J60" s="56"/>
      <c r="K60" s="19"/>
      <c r="L60" s="19"/>
      <c r="M60" s="19"/>
      <c r="N60" s="19"/>
      <c r="O60" s="19"/>
      <c r="P60" s="57"/>
      <c r="Q60" s="19"/>
      <c r="R60" s="16"/>
    </row>
    <row collapsed="false" customFormat="false" customHeight="true" hidden="false" ht="12" outlineLevel="0" r="61">
      <c r="B61" s="14"/>
      <c r="C61" s="19"/>
      <c r="D61" s="56"/>
      <c r="E61" s="19"/>
      <c r="F61" s="19"/>
      <c r="G61" s="19"/>
      <c r="H61" s="57"/>
      <c r="I61" s="19"/>
      <c r="J61" s="56"/>
      <c r="K61" s="19"/>
      <c r="L61" s="19"/>
      <c r="M61" s="19"/>
      <c r="N61" s="19"/>
      <c r="O61" s="19"/>
      <c r="P61" s="57"/>
      <c r="Q61" s="19"/>
      <c r="R61" s="16"/>
    </row>
    <row collapsed="false" customFormat="false" customHeight="true" hidden="false" ht="12" outlineLevel="0" r="62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collapsed="false" customFormat="false" customHeight="true" hidden="false" ht="12" outlineLevel="0" r="63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collapsed="false" customFormat="true" customHeight="true" hidden="false" ht="14.4" outlineLevel="0" r="64" s="32">
      <c r="B64" s="33"/>
      <c r="C64" s="34"/>
      <c r="D64" s="58" t="s">
        <v>49</v>
      </c>
      <c r="E64" s="59"/>
      <c r="F64" s="59"/>
      <c r="G64" s="60" t="s">
        <v>50</v>
      </c>
      <c r="H64" s="61"/>
      <c r="I64" s="34"/>
      <c r="J64" s="58" t="s">
        <v>49</v>
      </c>
      <c r="K64" s="59"/>
      <c r="L64" s="59"/>
      <c r="M64" s="59"/>
      <c r="N64" s="60" t="s">
        <v>50</v>
      </c>
      <c r="O64" s="59"/>
      <c r="P64" s="61"/>
      <c r="Q64" s="34"/>
      <c r="R64" s="35"/>
    </row>
    <row collapsed="false" customFormat="true" customHeight="true" hidden="false" ht="14.4" outlineLevel="0" r="65" s="32"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4"/>
    </row>
    <row collapsed="false" customFormat="true" customHeight="true" hidden="false" ht="6.9" outlineLevel="0" r="69" s="32">
      <c r="B69" s="65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7"/>
    </row>
    <row collapsed="false" customFormat="true" customHeight="true" hidden="false" ht="36.9" outlineLevel="0" r="70" s="32">
      <c r="B70" s="33"/>
      <c r="C70" s="15" t="s">
        <v>101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35"/>
    </row>
    <row collapsed="false" customFormat="true" customHeight="true" hidden="false" ht="6.9" outlineLevel="0" r="71" s="32"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5"/>
    </row>
    <row collapsed="false" customFormat="true" customHeight="true" hidden="false" ht="30" outlineLevel="0" r="72" s="32">
      <c r="B72" s="33"/>
      <c r="C72" s="25" t="s">
        <v>16</v>
      </c>
      <c r="D72" s="34"/>
      <c r="E72" s="34"/>
      <c r="F72" s="132" t="str">
        <f aca="false">F6</f>
        <v>Regenerácia vnútrobloku Mikovíniho Nitra</v>
      </c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34"/>
      <c r="R72" s="35"/>
    </row>
    <row collapsed="false" customFormat="true" customHeight="true" hidden="false" ht="36.9" outlineLevel="0" r="73" s="32">
      <c r="B73" s="33"/>
      <c r="C73" s="74" t="s">
        <v>98</v>
      </c>
      <c r="D73" s="34"/>
      <c r="E73" s="34"/>
      <c r="F73" s="76" t="str">
        <f aca="false">F7</f>
        <v>KA01 - Krajinno-architektonické úpravy</v>
      </c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34"/>
      <c r="R73" s="35"/>
    </row>
    <row collapsed="false" customFormat="true" customHeight="true" hidden="false" ht="6.9" outlineLevel="0" r="74" s="32"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5"/>
    </row>
    <row collapsed="false" customFormat="true" customHeight="true" hidden="false" ht="18" outlineLevel="0" r="75" s="32">
      <c r="B75" s="33"/>
      <c r="C75" s="25" t="s">
        <v>20</v>
      </c>
      <c r="D75" s="34"/>
      <c r="E75" s="34"/>
      <c r="F75" s="21" t="str">
        <f aca="false">F9</f>
        <v>Nitra</v>
      </c>
      <c r="G75" s="34"/>
      <c r="H75" s="34"/>
      <c r="I75" s="34"/>
      <c r="J75" s="34"/>
      <c r="K75" s="25" t="s">
        <v>22</v>
      </c>
      <c r="L75" s="34"/>
      <c r="M75" s="79" t="str">
        <f aca="false">IF(O9="","",O9)</f>
        <v>30. 8. 2018</v>
      </c>
      <c r="N75" s="79"/>
      <c r="O75" s="79"/>
      <c r="P75" s="79"/>
      <c r="Q75" s="34"/>
      <c r="R75" s="35"/>
    </row>
    <row collapsed="false" customFormat="true" customHeight="true" hidden="false" ht="6.9" outlineLevel="0" r="76" s="32"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5"/>
    </row>
    <row collapsed="false" customFormat="true" customHeight="true" hidden="false" ht="13.2" outlineLevel="0" r="77" s="32">
      <c r="B77" s="33"/>
      <c r="C77" s="25" t="s">
        <v>24</v>
      </c>
      <c r="D77" s="34"/>
      <c r="E77" s="34"/>
      <c r="F77" s="21" t="str">
        <f aca="false">E12</f>
        <v> </v>
      </c>
      <c r="G77" s="34"/>
      <c r="H77" s="34"/>
      <c r="I77" s="34"/>
      <c r="J77" s="34"/>
      <c r="K77" s="25" t="s">
        <v>30</v>
      </c>
      <c r="L77" s="34"/>
      <c r="M77" s="21" t="str">
        <f aca="false">E18</f>
        <v> </v>
      </c>
      <c r="N77" s="21"/>
      <c r="O77" s="21"/>
      <c r="P77" s="21"/>
      <c r="Q77" s="21"/>
      <c r="R77" s="35"/>
    </row>
    <row collapsed="false" customFormat="true" customHeight="true" hidden="false" ht="14.4" outlineLevel="0" r="78" s="32">
      <c r="B78" s="33"/>
      <c r="C78" s="25" t="s">
        <v>28</v>
      </c>
      <c r="D78" s="34"/>
      <c r="E78" s="34"/>
      <c r="F78" s="21" t="str">
        <f aca="false">IF(E15="","",E15)</f>
        <v>Vyplň údaj</v>
      </c>
      <c r="G78" s="34"/>
      <c r="H78" s="34"/>
      <c r="I78" s="34"/>
      <c r="J78" s="34"/>
      <c r="K78" s="25" t="s">
        <v>32</v>
      </c>
      <c r="L78" s="34"/>
      <c r="M78" s="21" t="str">
        <f aca="false">E21</f>
        <v> </v>
      </c>
      <c r="N78" s="21"/>
      <c r="O78" s="21"/>
      <c r="P78" s="21"/>
      <c r="Q78" s="21"/>
      <c r="R78" s="35"/>
    </row>
    <row collapsed="false" customFormat="true" customHeight="true" hidden="false" ht="10.35" outlineLevel="0" r="79" s="32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5"/>
    </row>
    <row collapsed="false" customFormat="true" customHeight="true" hidden="false" ht="29.25" outlineLevel="0" r="80" s="32">
      <c r="B80" s="33"/>
      <c r="C80" s="143" t="s">
        <v>102</v>
      </c>
      <c r="D80" s="143"/>
      <c r="E80" s="143"/>
      <c r="F80" s="143"/>
      <c r="G80" s="143"/>
      <c r="H80" s="128"/>
      <c r="I80" s="128"/>
      <c r="J80" s="128"/>
      <c r="K80" s="128"/>
      <c r="L80" s="128"/>
      <c r="M80" s="128"/>
      <c r="N80" s="143" t="s">
        <v>103</v>
      </c>
      <c r="O80" s="143"/>
      <c r="P80" s="143"/>
      <c r="Q80" s="143"/>
      <c r="R80" s="35"/>
    </row>
    <row collapsed="false" customFormat="true" customHeight="true" hidden="false" ht="10.35" outlineLevel="0" r="81" s="32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collapsed="false" customFormat="true" customHeight="true" hidden="false" ht="29.25" outlineLevel="0" r="82" s="32">
      <c r="B82" s="33"/>
      <c r="C82" s="144" t="s">
        <v>104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93" t="n">
        <f aca="false">N114</f>
        <v>0</v>
      </c>
      <c r="O82" s="93"/>
      <c r="P82" s="93"/>
      <c r="Q82" s="93"/>
      <c r="R82" s="35"/>
      <c r="AU82" s="10" t="s">
        <v>105</v>
      </c>
    </row>
    <row collapsed="false" customFormat="true" customHeight="true" hidden="false" ht="24.9" outlineLevel="0" r="83" s="145">
      <c r="B83" s="146"/>
      <c r="C83" s="147"/>
      <c r="D83" s="148" t="s">
        <v>106</v>
      </c>
      <c r="E83" s="147"/>
      <c r="F83" s="147"/>
      <c r="G83" s="147"/>
      <c r="H83" s="147"/>
      <c r="I83" s="147"/>
      <c r="J83" s="147"/>
      <c r="K83" s="147"/>
      <c r="L83" s="147"/>
      <c r="M83" s="147"/>
      <c r="N83" s="149" t="n">
        <f aca="false">N115</f>
        <v>0</v>
      </c>
      <c r="O83" s="149"/>
      <c r="P83" s="149"/>
      <c r="Q83" s="149"/>
      <c r="R83" s="150"/>
    </row>
    <row collapsed="false" customFormat="true" customHeight="true" hidden="false" ht="19.95" outlineLevel="0" r="84" s="151">
      <c r="B84" s="152"/>
      <c r="C84" s="153"/>
      <c r="D84" s="113" t="s">
        <v>107</v>
      </c>
      <c r="E84" s="153"/>
      <c r="F84" s="153"/>
      <c r="G84" s="153"/>
      <c r="H84" s="153"/>
      <c r="I84" s="153"/>
      <c r="J84" s="153"/>
      <c r="K84" s="153"/>
      <c r="L84" s="153"/>
      <c r="M84" s="153"/>
      <c r="N84" s="115" t="n">
        <f aca="false">N116</f>
        <v>0</v>
      </c>
      <c r="O84" s="115"/>
      <c r="P84" s="115"/>
      <c r="Q84" s="115"/>
      <c r="R84" s="154"/>
    </row>
    <row collapsed="false" customFormat="true" customHeight="true" hidden="false" ht="19.95" outlineLevel="0" r="85" s="151">
      <c r="B85" s="152"/>
      <c r="C85" s="153"/>
      <c r="D85" s="113" t="s">
        <v>108</v>
      </c>
      <c r="E85" s="153"/>
      <c r="F85" s="153"/>
      <c r="G85" s="153"/>
      <c r="H85" s="153"/>
      <c r="I85" s="153"/>
      <c r="J85" s="153"/>
      <c r="K85" s="153"/>
      <c r="L85" s="153"/>
      <c r="M85" s="153"/>
      <c r="N85" s="115" t="n">
        <f aca="false">N212</f>
        <v>0</v>
      </c>
      <c r="O85" s="115"/>
      <c r="P85" s="115"/>
      <c r="Q85" s="115"/>
      <c r="R85" s="154"/>
    </row>
    <row collapsed="false" customFormat="true" customHeight="true" hidden="false" ht="19.95" outlineLevel="0" r="86" s="151">
      <c r="B86" s="152"/>
      <c r="C86" s="153"/>
      <c r="D86" s="113" t="s">
        <v>109</v>
      </c>
      <c r="E86" s="153"/>
      <c r="F86" s="153"/>
      <c r="G86" s="153"/>
      <c r="H86" s="153"/>
      <c r="I86" s="153"/>
      <c r="J86" s="153"/>
      <c r="K86" s="153"/>
      <c r="L86" s="153"/>
      <c r="M86" s="153"/>
      <c r="N86" s="115" t="n">
        <f aca="false">N222</f>
        <v>0</v>
      </c>
      <c r="O86" s="115"/>
      <c r="P86" s="115"/>
      <c r="Q86" s="115"/>
      <c r="R86" s="154"/>
    </row>
    <row collapsed="false" customFormat="true" customHeight="true" hidden="false" ht="21.75" outlineLevel="0" r="87" s="145">
      <c r="B87" s="146"/>
      <c r="C87" s="147"/>
      <c r="D87" s="148" t="s">
        <v>110</v>
      </c>
      <c r="E87" s="147"/>
      <c r="F87" s="147"/>
      <c r="G87" s="147"/>
      <c r="H87" s="147"/>
      <c r="I87" s="147"/>
      <c r="J87" s="147"/>
      <c r="K87" s="147"/>
      <c r="L87" s="147"/>
      <c r="M87" s="147"/>
      <c r="N87" s="155" t="n">
        <f aca="false">N224</f>
        <v>0</v>
      </c>
      <c r="O87" s="155"/>
      <c r="P87" s="155"/>
      <c r="Q87" s="155"/>
      <c r="R87" s="150"/>
    </row>
    <row collapsed="false" customFormat="true" customHeight="true" hidden="false" ht="21.75" outlineLevel="0" r="88" s="32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5"/>
    </row>
    <row collapsed="false" customFormat="true" customHeight="true" hidden="false" ht="29.25" outlineLevel="0" r="89" s="32">
      <c r="B89" s="33"/>
      <c r="C89" s="144" t="s">
        <v>111</v>
      </c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156" t="n">
        <f aca="false">ROUND(N90+N91+N92+N93+N94+N95,2)</f>
        <v>0</v>
      </c>
      <c r="O89" s="156"/>
      <c r="P89" s="156"/>
      <c r="Q89" s="156"/>
      <c r="R89" s="35"/>
      <c r="T89" s="157"/>
      <c r="U89" s="158" t="s">
        <v>37</v>
      </c>
    </row>
    <row collapsed="false" customFormat="true" customHeight="true" hidden="false" ht="18" outlineLevel="0" r="90" s="32">
      <c r="B90" s="159"/>
      <c r="C90" s="160"/>
      <c r="D90" s="120" t="s">
        <v>112</v>
      </c>
      <c r="E90" s="120"/>
      <c r="F90" s="120"/>
      <c r="G90" s="120"/>
      <c r="H90" s="120"/>
      <c r="I90" s="160"/>
      <c r="J90" s="160"/>
      <c r="K90" s="160"/>
      <c r="L90" s="160"/>
      <c r="M90" s="160"/>
      <c r="N90" s="114" t="n">
        <f aca="false">ROUND(N82*T90,2)</f>
        <v>0</v>
      </c>
      <c r="O90" s="114"/>
      <c r="P90" s="114"/>
      <c r="Q90" s="114"/>
      <c r="R90" s="161"/>
      <c r="S90" s="162"/>
      <c r="T90" s="163"/>
      <c r="U90" s="164" t="s">
        <v>40</v>
      </c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  <c r="AF90" s="162"/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5" t="s">
        <v>113</v>
      </c>
      <c r="AZ90" s="162"/>
      <c r="BA90" s="162"/>
      <c r="BB90" s="162"/>
      <c r="BC90" s="162"/>
      <c r="BD90" s="162"/>
      <c r="BE90" s="166" t="n">
        <f aca="false">IF(U90="základná",N90,0)</f>
        <v>0</v>
      </c>
      <c r="BF90" s="166" t="n">
        <f aca="false">IF(U90="znížená",N90,0)</f>
        <v>0</v>
      </c>
      <c r="BG90" s="166" t="n">
        <f aca="false">IF(U90="zákl. prenesená",N90,0)</f>
        <v>0</v>
      </c>
      <c r="BH90" s="166" t="n">
        <f aca="false">IF(U90="zníž. prenesená",N90,0)</f>
        <v>0</v>
      </c>
      <c r="BI90" s="166" t="n">
        <f aca="false">IF(U90="nulová",N90,0)</f>
        <v>0</v>
      </c>
      <c r="BJ90" s="165" t="s">
        <v>114</v>
      </c>
      <c r="BK90" s="162"/>
      <c r="BL90" s="162"/>
      <c r="BM90" s="162"/>
    </row>
    <row collapsed="false" customFormat="true" customHeight="true" hidden="false" ht="18" outlineLevel="0" r="91" s="32">
      <c r="B91" s="159"/>
      <c r="C91" s="160"/>
      <c r="D91" s="120" t="s">
        <v>115</v>
      </c>
      <c r="E91" s="120"/>
      <c r="F91" s="120"/>
      <c r="G91" s="120"/>
      <c r="H91" s="120"/>
      <c r="I91" s="160"/>
      <c r="J91" s="160"/>
      <c r="K91" s="160"/>
      <c r="L91" s="160"/>
      <c r="M91" s="160"/>
      <c r="N91" s="114" t="n">
        <f aca="false">ROUND(N82*T91,2)</f>
        <v>0</v>
      </c>
      <c r="O91" s="114"/>
      <c r="P91" s="114"/>
      <c r="Q91" s="114"/>
      <c r="R91" s="161"/>
      <c r="S91" s="162"/>
      <c r="T91" s="163"/>
      <c r="U91" s="164" t="s">
        <v>40</v>
      </c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5" t="s">
        <v>113</v>
      </c>
      <c r="AZ91" s="162"/>
      <c r="BA91" s="162"/>
      <c r="BB91" s="162"/>
      <c r="BC91" s="162"/>
      <c r="BD91" s="162"/>
      <c r="BE91" s="166" t="n">
        <f aca="false">IF(U91="základná",N91,0)</f>
        <v>0</v>
      </c>
      <c r="BF91" s="166" t="n">
        <f aca="false">IF(U91="znížená",N91,0)</f>
        <v>0</v>
      </c>
      <c r="BG91" s="166" t="n">
        <f aca="false">IF(U91="zákl. prenesená",N91,0)</f>
        <v>0</v>
      </c>
      <c r="BH91" s="166" t="n">
        <f aca="false">IF(U91="zníž. prenesená",N91,0)</f>
        <v>0</v>
      </c>
      <c r="BI91" s="166" t="n">
        <f aca="false">IF(U91="nulová",N91,0)</f>
        <v>0</v>
      </c>
      <c r="BJ91" s="165" t="s">
        <v>114</v>
      </c>
      <c r="BK91" s="162"/>
      <c r="BL91" s="162"/>
      <c r="BM91" s="162"/>
    </row>
    <row collapsed="false" customFormat="true" customHeight="true" hidden="false" ht="18" outlineLevel="0" r="92" s="32">
      <c r="B92" s="159"/>
      <c r="C92" s="160"/>
      <c r="D92" s="120" t="s">
        <v>116</v>
      </c>
      <c r="E92" s="120"/>
      <c r="F92" s="120"/>
      <c r="G92" s="120"/>
      <c r="H92" s="120"/>
      <c r="I92" s="160"/>
      <c r="J92" s="160"/>
      <c r="K92" s="160"/>
      <c r="L92" s="160"/>
      <c r="M92" s="160"/>
      <c r="N92" s="114" t="n">
        <f aca="false">ROUND(N82*T92,2)</f>
        <v>0</v>
      </c>
      <c r="O92" s="114"/>
      <c r="P92" s="114"/>
      <c r="Q92" s="114"/>
      <c r="R92" s="161"/>
      <c r="S92" s="162"/>
      <c r="T92" s="163"/>
      <c r="U92" s="164" t="s">
        <v>40</v>
      </c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5" t="s">
        <v>113</v>
      </c>
      <c r="AZ92" s="162"/>
      <c r="BA92" s="162"/>
      <c r="BB92" s="162"/>
      <c r="BC92" s="162"/>
      <c r="BD92" s="162"/>
      <c r="BE92" s="166" t="n">
        <f aca="false">IF(U92="základná",N92,0)</f>
        <v>0</v>
      </c>
      <c r="BF92" s="166" t="n">
        <f aca="false">IF(U92="znížená",N92,0)</f>
        <v>0</v>
      </c>
      <c r="BG92" s="166" t="n">
        <f aca="false">IF(U92="zákl. prenesená",N92,0)</f>
        <v>0</v>
      </c>
      <c r="BH92" s="166" t="n">
        <f aca="false">IF(U92="zníž. prenesená",N92,0)</f>
        <v>0</v>
      </c>
      <c r="BI92" s="166" t="n">
        <f aca="false">IF(U92="nulová",N92,0)</f>
        <v>0</v>
      </c>
      <c r="BJ92" s="165" t="s">
        <v>114</v>
      </c>
      <c r="BK92" s="162"/>
      <c r="BL92" s="162"/>
      <c r="BM92" s="162"/>
    </row>
    <row collapsed="false" customFormat="true" customHeight="true" hidden="false" ht="18" outlineLevel="0" r="93" s="32">
      <c r="B93" s="159"/>
      <c r="C93" s="160"/>
      <c r="D93" s="120" t="s">
        <v>117</v>
      </c>
      <c r="E93" s="120"/>
      <c r="F93" s="120"/>
      <c r="G93" s="120"/>
      <c r="H93" s="120"/>
      <c r="I93" s="160"/>
      <c r="J93" s="160"/>
      <c r="K93" s="160"/>
      <c r="L93" s="160"/>
      <c r="M93" s="160"/>
      <c r="N93" s="114" t="n">
        <f aca="false">ROUND(N82*T93,2)</f>
        <v>0</v>
      </c>
      <c r="O93" s="114"/>
      <c r="P93" s="114"/>
      <c r="Q93" s="114"/>
      <c r="R93" s="161"/>
      <c r="S93" s="162"/>
      <c r="T93" s="163"/>
      <c r="U93" s="164" t="s">
        <v>40</v>
      </c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5" t="s">
        <v>113</v>
      </c>
      <c r="AZ93" s="162"/>
      <c r="BA93" s="162"/>
      <c r="BB93" s="162"/>
      <c r="BC93" s="162"/>
      <c r="BD93" s="162"/>
      <c r="BE93" s="166" t="n">
        <f aca="false">IF(U93="základná",N93,0)</f>
        <v>0</v>
      </c>
      <c r="BF93" s="166" t="n">
        <f aca="false">IF(U93="znížená",N93,0)</f>
        <v>0</v>
      </c>
      <c r="BG93" s="166" t="n">
        <f aca="false">IF(U93="zákl. prenesená",N93,0)</f>
        <v>0</v>
      </c>
      <c r="BH93" s="166" t="n">
        <f aca="false">IF(U93="zníž. prenesená",N93,0)</f>
        <v>0</v>
      </c>
      <c r="BI93" s="166" t="n">
        <f aca="false">IF(U93="nulová",N93,0)</f>
        <v>0</v>
      </c>
      <c r="BJ93" s="165" t="s">
        <v>114</v>
      </c>
      <c r="BK93" s="162"/>
      <c r="BL93" s="162"/>
      <c r="BM93" s="162"/>
    </row>
    <row collapsed="false" customFormat="true" customHeight="true" hidden="false" ht="18" outlineLevel="0" r="94" s="32">
      <c r="B94" s="159"/>
      <c r="C94" s="160"/>
      <c r="D94" s="120" t="s">
        <v>118</v>
      </c>
      <c r="E94" s="120"/>
      <c r="F94" s="120"/>
      <c r="G94" s="120"/>
      <c r="H94" s="120"/>
      <c r="I94" s="160"/>
      <c r="J94" s="160"/>
      <c r="K94" s="160"/>
      <c r="L94" s="160"/>
      <c r="M94" s="160"/>
      <c r="N94" s="114" t="n">
        <f aca="false">ROUND(N82*T94,2)</f>
        <v>0</v>
      </c>
      <c r="O94" s="114"/>
      <c r="P94" s="114"/>
      <c r="Q94" s="114"/>
      <c r="R94" s="161"/>
      <c r="S94" s="162"/>
      <c r="T94" s="163"/>
      <c r="U94" s="164" t="s">
        <v>40</v>
      </c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  <c r="AF94" s="162"/>
      <c r="AG94" s="162"/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5" t="s">
        <v>113</v>
      </c>
      <c r="AZ94" s="162"/>
      <c r="BA94" s="162"/>
      <c r="BB94" s="162"/>
      <c r="BC94" s="162"/>
      <c r="BD94" s="162"/>
      <c r="BE94" s="166" t="n">
        <f aca="false">IF(U94="základná",N94,0)</f>
        <v>0</v>
      </c>
      <c r="BF94" s="166" t="n">
        <f aca="false">IF(U94="znížená",N94,0)</f>
        <v>0</v>
      </c>
      <c r="BG94" s="166" t="n">
        <f aca="false">IF(U94="zákl. prenesená",N94,0)</f>
        <v>0</v>
      </c>
      <c r="BH94" s="166" t="n">
        <f aca="false">IF(U94="zníž. prenesená",N94,0)</f>
        <v>0</v>
      </c>
      <c r="BI94" s="166" t="n">
        <f aca="false">IF(U94="nulová",N94,0)</f>
        <v>0</v>
      </c>
      <c r="BJ94" s="165" t="s">
        <v>114</v>
      </c>
      <c r="BK94" s="162"/>
      <c r="BL94" s="162"/>
      <c r="BM94" s="162"/>
    </row>
    <row collapsed="false" customFormat="true" customHeight="true" hidden="false" ht="18" outlineLevel="0" r="95" s="32">
      <c r="B95" s="159"/>
      <c r="C95" s="160"/>
      <c r="D95" s="167" t="s">
        <v>119</v>
      </c>
      <c r="E95" s="160"/>
      <c r="F95" s="160"/>
      <c r="G95" s="160"/>
      <c r="H95" s="160"/>
      <c r="I95" s="160"/>
      <c r="J95" s="160"/>
      <c r="K95" s="160"/>
      <c r="L95" s="160"/>
      <c r="M95" s="160"/>
      <c r="N95" s="114" t="n">
        <f aca="false">ROUND(N82*T95,2)</f>
        <v>0</v>
      </c>
      <c r="O95" s="114"/>
      <c r="P95" s="114"/>
      <c r="Q95" s="114"/>
      <c r="R95" s="161"/>
      <c r="S95" s="162"/>
      <c r="T95" s="168"/>
      <c r="U95" s="169" t="s">
        <v>40</v>
      </c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5" t="s">
        <v>120</v>
      </c>
      <c r="AZ95" s="162"/>
      <c r="BA95" s="162"/>
      <c r="BB95" s="162"/>
      <c r="BC95" s="162"/>
      <c r="BD95" s="162"/>
      <c r="BE95" s="166" t="n">
        <f aca="false">IF(U95="základná",N95,0)</f>
        <v>0</v>
      </c>
      <c r="BF95" s="166" t="n">
        <f aca="false">IF(U95="znížená",N95,0)</f>
        <v>0</v>
      </c>
      <c r="BG95" s="166" t="n">
        <f aca="false">IF(U95="zákl. prenesená",N95,0)</f>
        <v>0</v>
      </c>
      <c r="BH95" s="166" t="n">
        <f aca="false">IF(U95="zníž. prenesená",N95,0)</f>
        <v>0</v>
      </c>
      <c r="BI95" s="166" t="n">
        <f aca="false">IF(U95="nulová",N95,0)</f>
        <v>0</v>
      </c>
      <c r="BJ95" s="165" t="s">
        <v>114</v>
      </c>
      <c r="BK95" s="162"/>
      <c r="BL95" s="162"/>
      <c r="BM95" s="162"/>
    </row>
    <row collapsed="false" customFormat="true" customHeight="true" hidden="false" ht="12" outlineLevel="0" r="96" s="32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5"/>
    </row>
    <row collapsed="false" customFormat="true" customHeight="true" hidden="false" ht="29.25" outlineLevel="0" r="97" s="32">
      <c r="B97" s="33"/>
      <c r="C97" s="127" t="s">
        <v>91</v>
      </c>
      <c r="D97" s="128"/>
      <c r="E97" s="128"/>
      <c r="F97" s="128"/>
      <c r="G97" s="128"/>
      <c r="H97" s="128"/>
      <c r="I97" s="128"/>
      <c r="J97" s="128"/>
      <c r="K97" s="128"/>
      <c r="L97" s="129" t="n">
        <f aca="false">ROUND(SUM(N82+N89),2)</f>
        <v>0</v>
      </c>
      <c r="M97" s="129"/>
      <c r="N97" s="129"/>
      <c r="O97" s="129"/>
      <c r="P97" s="129"/>
      <c r="Q97" s="129"/>
      <c r="R97" s="35"/>
    </row>
    <row collapsed="false" customFormat="true" customHeight="true" hidden="false" ht="6.9" outlineLevel="0" r="98" s="32"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4"/>
    </row>
    <row collapsed="false" customFormat="true" customHeight="true" hidden="false" ht="6.9" outlineLevel="0" r="102" s="32"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7"/>
    </row>
    <row collapsed="false" customFormat="true" customHeight="true" hidden="false" ht="36.9" outlineLevel="0" r="103" s="32">
      <c r="B103" s="33"/>
      <c r="C103" s="15" t="s">
        <v>121</v>
      </c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35"/>
    </row>
    <row collapsed="false" customFormat="true" customHeight="true" hidden="false" ht="6.9" outlineLevel="0" r="104" s="32"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5"/>
    </row>
    <row collapsed="false" customFormat="true" customHeight="true" hidden="false" ht="30" outlineLevel="0" r="105" s="32">
      <c r="B105" s="33"/>
      <c r="C105" s="25" t="s">
        <v>16</v>
      </c>
      <c r="D105" s="34"/>
      <c r="E105" s="34"/>
      <c r="F105" s="132" t="str">
        <f aca="false">F6</f>
        <v>Regenerácia vnútrobloku Mikovíniho Nitra</v>
      </c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  <c r="Q105" s="34"/>
      <c r="R105" s="35"/>
    </row>
    <row collapsed="false" customFormat="true" customHeight="true" hidden="false" ht="36.9" outlineLevel="0" r="106" s="32">
      <c r="B106" s="33"/>
      <c r="C106" s="74" t="s">
        <v>98</v>
      </c>
      <c r="D106" s="34"/>
      <c r="E106" s="34"/>
      <c r="F106" s="76" t="str">
        <f aca="false">F7</f>
        <v>KA01 - Krajinno-architektonické úpravy</v>
      </c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34"/>
      <c r="R106" s="35"/>
    </row>
    <row collapsed="false" customFormat="true" customHeight="true" hidden="false" ht="6.9" outlineLevel="0" r="107" s="32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collapsed="false" customFormat="true" customHeight="true" hidden="false" ht="18" outlineLevel="0" r="108" s="32">
      <c r="B108" s="33"/>
      <c r="C108" s="25" t="s">
        <v>20</v>
      </c>
      <c r="D108" s="34"/>
      <c r="E108" s="34"/>
      <c r="F108" s="21" t="str">
        <f aca="false">F9</f>
        <v>Nitra</v>
      </c>
      <c r="G108" s="34"/>
      <c r="H108" s="34"/>
      <c r="I108" s="34"/>
      <c r="J108" s="34"/>
      <c r="K108" s="25" t="s">
        <v>22</v>
      </c>
      <c r="L108" s="34"/>
      <c r="M108" s="79" t="str">
        <f aca="false">IF(O9="","",O9)</f>
        <v>30. 8. 2018</v>
      </c>
      <c r="N108" s="79"/>
      <c r="O108" s="79"/>
      <c r="P108" s="79"/>
      <c r="Q108" s="34"/>
      <c r="R108" s="35"/>
    </row>
    <row collapsed="false" customFormat="true" customHeight="true" hidden="false" ht="6.9" outlineLevel="0" r="109" s="32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collapsed="false" customFormat="true" customHeight="true" hidden="false" ht="13.2" outlineLevel="0" r="110" s="32">
      <c r="B110" s="33"/>
      <c r="C110" s="25" t="s">
        <v>24</v>
      </c>
      <c r="D110" s="34"/>
      <c r="E110" s="34"/>
      <c r="F110" s="21" t="str">
        <f aca="false">E12</f>
        <v> </v>
      </c>
      <c r="G110" s="34"/>
      <c r="H110" s="34"/>
      <c r="I110" s="34"/>
      <c r="J110" s="34"/>
      <c r="K110" s="25" t="s">
        <v>30</v>
      </c>
      <c r="L110" s="34"/>
      <c r="M110" s="21" t="str">
        <f aca="false">E18</f>
        <v> </v>
      </c>
      <c r="N110" s="21"/>
      <c r="O110" s="21"/>
      <c r="P110" s="21"/>
      <c r="Q110" s="21"/>
      <c r="R110" s="35"/>
    </row>
    <row collapsed="false" customFormat="true" customHeight="true" hidden="false" ht="14.4" outlineLevel="0" r="111" s="32">
      <c r="B111" s="33"/>
      <c r="C111" s="25" t="s">
        <v>28</v>
      </c>
      <c r="D111" s="34"/>
      <c r="E111" s="34"/>
      <c r="F111" s="21" t="str">
        <f aca="false">IF(E15="","",E15)</f>
        <v>Vyplň údaj</v>
      </c>
      <c r="G111" s="34"/>
      <c r="H111" s="34"/>
      <c r="I111" s="34"/>
      <c r="J111" s="34"/>
      <c r="K111" s="25" t="s">
        <v>32</v>
      </c>
      <c r="L111" s="34"/>
      <c r="M111" s="21" t="str">
        <f aca="false">E21</f>
        <v> </v>
      </c>
      <c r="N111" s="21"/>
      <c r="O111" s="21"/>
      <c r="P111" s="21"/>
      <c r="Q111" s="21"/>
      <c r="R111" s="35"/>
    </row>
    <row collapsed="false" customFormat="true" customHeight="true" hidden="false" ht="10.35" outlineLevel="0" r="112" s="32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collapsed="false" customFormat="true" customHeight="true" hidden="false" ht="29.25" outlineLevel="0" r="113" s="170">
      <c r="B113" s="171"/>
      <c r="C113" s="172" t="s">
        <v>122</v>
      </c>
      <c r="D113" s="173" t="s">
        <v>123</v>
      </c>
      <c r="E113" s="173" t="s">
        <v>55</v>
      </c>
      <c r="F113" s="173" t="s">
        <v>124</v>
      </c>
      <c r="G113" s="173"/>
      <c r="H113" s="173"/>
      <c r="I113" s="173"/>
      <c r="J113" s="173" t="s">
        <v>125</v>
      </c>
      <c r="K113" s="173" t="s">
        <v>126</v>
      </c>
      <c r="L113" s="173" t="s">
        <v>127</v>
      </c>
      <c r="M113" s="173"/>
      <c r="N113" s="174" t="s">
        <v>103</v>
      </c>
      <c r="O113" s="174"/>
      <c r="P113" s="174"/>
      <c r="Q113" s="174"/>
      <c r="R113" s="175"/>
      <c r="T113" s="86" t="s">
        <v>128</v>
      </c>
      <c r="U113" s="87" t="s">
        <v>37</v>
      </c>
      <c r="V113" s="87" t="s">
        <v>129</v>
      </c>
      <c r="W113" s="87" t="s">
        <v>130</v>
      </c>
      <c r="X113" s="87" t="s">
        <v>131</v>
      </c>
      <c r="Y113" s="87" t="s">
        <v>132</v>
      </c>
      <c r="Z113" s="87" t="s">
        <v>133</v>
      </c>
      <c r="AA113" s="88" t="s">
        <v>134</v>
      </c>
    </row>
    <row collapsed="false" customFormat="true" customHeight="true" hidden="false" ht="29.25" outlineLevel="0" r="114" s="32">
      <c r="B114" s="33"/>
      <c r="C114" s="90" t="s">
        <v>100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176" t="n">
        <f aca="false">BK114</f>
        <v>0</v>
      </c>
      <c r="O114" s="176"/>
      <c r="P114" s="176"/>
      <c r="Q114" s="176"/>
      <c r="R114" s="35"/>
      <c r="T114" s="89"/>
      <c r="U114" s="54"/>
      <c r="V114" s="54"/>
      <c r="W114" s="177" t="n">
        <f aca="false">W115+W224</f>
        <v>0</v>
      </c>
      <c r="X114" s="54"/>
      <c r="Y114" s="177" t="n">
        <f aca="false">Y115+Y224</f>
        <v>37.75395</v>
      </c>
      <c r="Z114" s="54"/>
      <c r="AA114" s="178" t="n">
        <f aca="false">AA115+AA224</f>
        <v>0</v>
      </c>
      <c r="AT114" s="10" t="s">
        <v>72</v>
      </c>
      <c r="AU114" s="10" t="s">
        <v>105</v>
      </c>
      <c r="BK114" s="179" t="n">
        <f aca="false">BK115+BK224</f>
        <v>0</v>
      </c>
    </row>
    <row collapsed="false" customFormat="true" customHeight="true" hidden="false" ht="37.35" outlineLevel="0" r="115" s="180">
      <c r="B115" s="181"/>
      <c r="C115" s="182"/>
      <c r="D115" s="183" t="s">
        <v>106</v>
      </c>
      <c r="E115" s="183"/>
      <c r="F115" s="183"/>
      <c r="G115" s="183"/>
      <c r="H115" s="183"/>
      <c r="I115" s="183"/>
      <c r="J115" s="183"/>
      <c r="K115" s="183"/>
      <c r="L115" s="183"/>
      <c r="M115" s="183"/>
      <c r="N115" s="155" t="n">
        <f aca="false">BK115</f>
        <v>0</v>
      </c>
      <c r="O115" s="155"/>
      <c r="P115" s="155"/>
      <c r="Q115" s="155"/>
      <c r="R115" s="184"/>
      <c r="T115" s="185"/>
      <c r="U115" s="182"/>
      <c r="V115" s="182"/>
      <c r="W115" s="186" t="n">
        <f aca="false">W116+W212+W222</f>
        <v>0</v>
      </c>
      <c r="X115" s="182"/>
      <c r="Y115" s="186" t="n">
        <f aca="false">Y116+Y212+Y222</f>
        <v>37.75395</v>
      </c>
      <c r="Z115" s="182"/>
      <c r="AA115" s="187" t="n">
        <f aca="false">AA116+AA212+AA222</f>
        <v>0</v>
      </c>
      <c r="AR115" s="188" t="s">
        <v>81</v>
      </c>
      <c r="AT115" s="189" t="s">
        <v>72</v>
      </c>
      <c r="AU115" s="189" t="s">
        <v>73</v>
      </c>
      <c r="AY115" s="188" t="s">
        <v>135</v>
      </c>
      <c r="BK115" s="190" t="n">
        <f aca="false">BK116+BK212+BK222</f>
        <v>0</v>
      </c>
    </row>
    <row collapsed="false" customFormat="true" customHeight="true" hidden="false" ht="19.95" outlineLevel="0" r="116" s="180">
      <c r="B116" s="181"/>
      <c r="C116" s="182"/>
      <c r="D116" s="191" t="s">
        <v>107</v>
      </c>
      <c r="E116" s="191"/>
      <c r="F116" s="191"/>
      <c r="G116" s="191"/>
      <c r="H116" s="191"/>
      <c r="I116" s="191"/>
      <c r="J116" s="191"/>
      <c r="K116" s="191"/>
      <c r="L116" s="191"/>
      <c r="M116" s="191"/>
      <c r="N116" s="192" t="n">
        <f aca="false">BK116</f>
        <v>0</v>
      </c>
      <c r="O116" s="192"/>
      <c r="P116" s="192"/>
      <c r="Q116" s="192"/>
      <c r="R116" s="184"/>
      <c r="T116" s="185"/>
      <c r="U116" s="182"/>
      <c r="V116" s="182"/>
      <c r="W116" s="186" t="n">
        <f aca="false">SUM(W117:W211)</f>
        <v>0</v>
      </c>
      <c r="X116" s="182"/>
      <c r="Y116" s="186" t="n">
        <f aca="false">SUM(Y117:Y211)</f>
        <v>33.04095</v>
      </c>
      <c r="Z116" s="182"/>
      <c r="AA116" s="187" t="n">
        <f aca="false">SUM(AA117:AA211)</f>
        <v>0</v>
      </c>
      <c r="AR116" s="188" t="s">
        <v>81</v>
      </c>
      <c r="AT116" s="189" t="s">
        <v>72</v>
      </c>
      <c r="AU116" s="189" t="s">
        <v>81</v>
      </c>
      <c r="AY116" s="188" t="s">
        <v>135</v>
      </c>
      <c r="BK116" s="190" t="n">
        <f aca="false">SUM(BK117:BK211)</f>
        <v>0</v>
      </c>
    </row>
    <row collapsed="false" customFormat="true" customHeight="true" hidden="false" ht="38.25" outlineLevel="0" r="117" s="32">
      <c r="B117" s="159"/>
      <c r="C117" s="193" t="s">
        <v>81</v>
      </c>
      <c r="D117" s="193" t="s">
        <v>136</v>
      </c>
      <c r="E117" s="194" t="s">
        <v>137</v>
      </c>
      <c r="F117" s="195" t="s">
        <v>138</v>
      </c>
      <c r="G117" s="195"/>
      <c r="H117" s="195"/>
      <c r="I117" s="195"/>
      <c r="J117" s="196" t="s">
        <v>139</v>
      </c>
      <c r="K117" s="197" t="n">
        <v>9</v>
      </c>
      <c r="L117" s="198" t="n">
        <v>0</v>
      </c>
      <c r="M117" s="198"/>
      <c r="N117" s="197" t="n">
        <f aca="false">ROUND(L117*K117,2)</f>
        <v>0</v>
      </c>
      <c r="O117" s="197"/>
      <c r="P117" s="197"/>
      <c r="Q117" s="197"/>
      <c r="R117" s="161"/>
      <c r="T117" s="199"/>
      <c r="U117" s="44" t="s">
        <v>40</v>
      </c>
      <c r="V117" s="34"/>
      <c r="W117" s="200" t="n">
        <f aca="false">V117*K117</f>
        <v>0</v>
      </c>
      <c r="X117" s="200" t="n">
        <v>0.166666666666667</v>
      </c>
      <c r="Y117" s="200" t="n">
        <f aca="false">X117*K117</f>
        <v>1.5</v>
      </c>
      <c r="Z117" s="200" t="n">
        <v>0</v>
      </c>
      <c r="AA117" s="201" t="n">
        <f aca="false">Z117*K117</f>
        <v>0</v>
      </c>
      <c r="AR117" s="10" t="s">
        <v>140</v>
      </c>
      <c r="AT117" s="10" t="s">
        <v>136</v>
      </c>
      <c r="AU117" s="10" t="s">
        <v>114</v>
      </c>
      <c r="AY117" s="10" t="s">
        <v>135</v>
      </c>
      <c r="BE117" s="119" t="n">
        <f aca="false">IF(U117="základná",N117,0)</f>
        <v>0</v>
      </c>
      <c r="BF117" s="119" t="n">
        <f aca="false">IF(U117="znížená",N117,0)</f>
        <v>0</v>
      </c>
      <c r="BG117" s="119" t="n">
        <f aca="false">IF(U117="zákl. prenesená",N117,0)</f>
        <v>0</v>
      </c>
      <c r="BH117" s="119" t="n">
        <f aca="false">IF(U117="zníž. prenesená",N117,0)</f>
        <v>0</v>
      </c>
      <c r="BI117" s="119" t="n">
        <f aca="false">IF(U117="nulová",N117,0)</f>
        <v>0</v>
      </c>
      <c r="BJ117" s="10" t="s">
        <v>114</v>
      </c>
      <c r="BK117" s="119" t="n">
        <f aca="false">ROUND(L117*K117,2)</f>
        <v>0</v>
      </c>
      <c r="BL117" s="10" t="s">
        <v>140</v>
      </c>
      <c r="BM117" s="10" t="s">
        <v>140</v>
      </c>
    </row>
    <row collapsed="false" customFormat="true" customHeight="true" hidden="false" ht="51" outlineLevel="0" r="118" s="32">
      <c r="B118" s="159"/>
      <c r="C118" s="193" t="s">
        <v>114</v>
      </c>
      <c r="D118" s="193" t="s">
        <v>136</v>
      </c>
      <c r="E118" s="194" t="s">
        <v>141</v>
      </c>
      <c r="F118" s="195" t="s">
        <v>142</v>
      </c>
      <c r="G118" s="195"/>
      <c r="H118" s="195"/>
      <c r="I118" s="195"/>
      <c r="J118" s="196" t="s">
        <v>139</v>
      </c>
      <c r="K118" s="197" t="n">
        <v>2</v>
      </c>
      <c r="L118" s="198" t="n">
        <v>0</v>
      </c>
      <c r="M118" s="198"/>
      <c r="N118" s="197" t="n">
        <f aca="false">ROUND(L118*K118,2)</f>
        <v>0</v>
      </c>
      <c r="O118" s="197"/>
      <c r="P118" s="197"/>
      <c r="Q118" s="197"/>
      <c r="R118" s="161"/>
      <c r="T118" s="199"/>
      <c r="U118" s="44" t="s">
        <v>40</v>
      </c>
      <c r="V118" s="34"/>
      <c r="W118" s="200" t="n">
        <f aca="false">V118*K118</f>
        <v>0</v>
      </c>
      <c r="X118" s="200" t="n">
        <v>1.9125</v>
      </c>
      <c r="Y118" s="200" t="n">
        <f aca="false">X118*K118</f>
        <v>3.825</v>
      </c>
      <c r="Z118" s="200" t="n">
        <v>0</v>
      </c>
      <c r="AA118" s="201" t="n">
        <f aca="false">Z118*K118</f>
        <v>0</v>
      </c>
      <c r="AR118" s="10" t="s">
        <v>140</v>
      </c>
      <c r="AT118" s="10" t="s">
        <v>136</v>
      </c>
      <c r="AU118" s="10" t="s">
        <v>114</v>
      </c>
      <c r="AY118" s="10" t="s">
        <v>135</v>
      </c>
      <c r="BE118" s="119" t="n">
        <f aca="false">IF(U118="základná",N118,0)</f>
        <v>0</v>
      </c>
      <c r="BF118" s="119" t="n">
        <f aca="false">IF(U118="znížená",N118,0)</f>
        <v>0</v>
      </c>
      <c r="BG118" s="119" t="n">
        <f aca="false">IF(U118="zákl. prenesená",N118,0)</f>
        <v>0</v>
      </c>
      <c r="BH118" s="119" t="n">
        <f aca="false">IF(U118="zníž. prenesená",N118,0)</f>
        <v>0</v>
      </c>
      <c r="BI118" s="119" t="n">
        <f aca="false">IF(U118="nulová",N118,0)</f>
        <v>0</v>
      </c>
      <c r="BJ118" s="10" t="s">
        <v>114</v>
      </c>
      <c r="BK118" s="119" t="n">
        <f aca="false">ROUND(L118*K118,2)</f>
        <v>0</v>
      </c>
      <c r="BL118" s="10" t="s">
        <v>140</v>
      </c>
      <c r="BM118" s="10" t="s">
        <v>143</v>
      </c>
    </row>
    <row collapsed="false" customFormat="true" customHeight="true" hidden="false" ht="38.25" outlineLevel="0" r="119" s="32">
      <c r="B119" s="159"/>
      <c r="C119" s="193" t="s">
        <v>144</v>
      </c>
      <c r="D119" s="193" t="s">
        <v>136</v>
      </c>
      <c r="E119" s="194" t="s">
        <v>145</v>
      </c>
      <c r="F119" s="195" t="s">
        <v>146</v>
      </c>
      <c r="G119" s="195"/>
      <c r="H119" s="195"/>
      <c r="I119" s="195"/>
      <c r="J119" s="196" t="s">
        <v>139</v>
      </c>
      <c r="K119" s="197" t="n">
        <v>1</v>
      </c>
      <c r="L119" s="198" t="n">
        <v>0</v>
      </c>
      <c r="M119" s="198"/>
      <c r="N119" s="197" t="n">
        <f aca="false">ROUND(L119*K119,2)</f>
        <v>0</v>
      </c>
      <c r="O119" s="197"/>
      <c r="P119" s="197"/>
      <c r="Q119" s="197"/>
      <c r="R119" s="161"/>
      <c r="T119" s="199"/>
      <c r="U119" s="44" t="s">
        <v>40</v>
      </c>
      <c r="V119" s="34"/>
      <c r="W119" s="200" t="n">
        <f aca="false">V119*K119</f>
        <v>0</v>
      </c>
      <c r="X119" s="200" t="n">
        <v>3.75</v>
      </c>
      <c r="Y119" s="200" t="n">
        <f aca="false">X119*K119</f>
        <v>3.75</v>
      </c>
      <c r="Z119" s="200" t="n">
        <v>0</v>
      </c>
      <c r="AA119" s="201" t="n">
        <f aca="false">Z119*K119</f>
        <v>0</v>
      </c>
      <c r="AR119" s="10" t="s">
        <v>140</v>
      </c>
      <c r="AT119" s="10" t="s">
        <v>136</v>
      </c>
      <c r="AU119" s="10" t="s">
        <v>114</v>
      </c>
      <c r="AY119" s="10" t="s">
        <v>135</v>
      </c>
      <c r="BE119" s="119" t="n">
        <f aca="false">IF(U119="základná",N119,0)</f>
        <v>0</v>
      </c>
      <c r="BF119" s="119" t="n">
        <f aca="false">IF(U119="znížená",N119,0)</f>
        <v>0</v>
      </c>
      <c r="BG119" s="119" t="n">
        <f aca="false">IF(U119="zákl. prenesená",N119,0)</f>
        <v>0</v>
      </c>
      <c r="BH119" s="119" t="n">
        <f aca="false">IF(U119="zníž. prenesená",N119,0)</f>
        <v>0</v>
      </c>
      <c r="BI119" s="119" t="n">
        <f aca="false">IF(U119="nulová",N119,0)</f>
        <v>0</v>
      </c>
      <c r="BJ119" s="10" t="s">
        <v>114</v>
      </c>
      <c r="BK119" s="119" t="n">
        <f aca="false">ROUND(L119*K119,2)</f>
        <v>0</v>
      </c>
      <c r="BL119" s="10" t="s">
        <v>140</v>
      </c>
      <c r="BM119" s="10" t="s">
        <v>147</v>
      </c>
    </row>
    <row collapsed="false" customFormat="true" customHeight="true" hidden="false" ht="25.5" outlineLevel="0" r="120" s="32">
      <c r="B120" s="159"/>
      <c r="C120" s="193" t="s">
        <v>140</v>
      </c>
      <c r="D120" s="193" t="s">
        <v>136</v>
      </c>
      <c r="E120" s="194" t="s">
        <v>148</v>
      </c>
      <c r="F120" s="195" t="s">
        <v>149</v>
      </c>
      <c r="G120" s="195"/>
      <c r="H120" s="195"/>
      <c r="I120" s="195"/>
      <c r="J120" s="196" t="s">
        <v>139</v>
      </c>
      <c r="K120" s="197" t="n">
        <v>9</v>
      </c>
      <c r="L120" s="198" t="n">
        <v>0</v>
      </c>
      <c r="M120" s="198"/>
      <c r="N120" s="197" t="n">
        <f aca="false">ROUND(L120*K120,2)</f>
        <v>0</v>
      </c>
      <c r="O120" s="197"/>
      <c r="P120" s="197"/>
      <c r="Q120" s="197"/>
      <c r="R120" s="161"/>
      <c r="T120" s="199"/>
      <c r="U120" s="44" t="s">
        <v>40</v>
      </c>
      <c r="V120" s="34"/>
      <c r="W120" s="200" t="n">
        <f aca="false">V120*K120</f>
        <v>0</v>
      </c>
      <c r="X120" s="200" t="n">
        <v>0.0555555555555556</v>
      </c>
      <c r="Y120" s="200" t="n">
        <f aca="false">X120*K120</f>
        <v>0.5</v>
      </c>
      <c r="Z120" s="200" t="n">
        <v>0</v>
      </c>
      <c r="AA120" s="201" t="n">
        <f aca="false">Z120*K120</f>
        <v>0</v>
      </c>
      <c r="AR120" s="10" t="s">
        <v>140</v>
      </c>
      <c r="AT120" s="10" t="s">
        <v>136</v>
      </c>
      <c r="AU120" s="10" t="s">
        <v>114</v>
      </c>
      <c r="AY120" s="10" t="s">
        <v>135</v>
      </c>
      <c r="BE120" s="119" t="n">
        <f aca="false">IF(U120="základná",N120,0)</f>
        <v>0</v>
      </c>
      <c r="BF120" s="119" t="n">
        <f aca="false">IF(U120="znížená",N120,0)</f>
        <v>0</v>
      </c>
      <c r="BG120" s="119" t="n">
        <f aca="false">IF(U120="zákl. prenesená",N120,0)</f>
        <v>0</v>
      </c>
      <c r="BH120" s="119" t="n">
        <f aca="false">IF(U120="zníž. prenesená",N120,0)</f>
        <v>0</v>
      </c>
      <c r="BI120" s="119" t="n">
        <f aca="false">IF(U120="nulová",N120,0)</f>
        <v>0</v>
      </c>
      <c r="BJ120" s="10" t="s">
        <v>114</v>
      </c>
      <c r="BK120" s="119" t="n">
        <f aca="false">ROUND(L120*K120,2)</f>
        <v>0</v>
      </c>
      <c r="BL120" s="10" t="s">
        <v>140</v>
      </c>
      <c r="BM120" s="10" t="s">
        <v>150</v>
      </c>
    </row>
    <row collapsed="false" customFormat="true" customHeight="true" hidden="false" ht="25.5" outlineLevel="0" r="121" s="32">
      <c r="B121" s="159"/>
      <c r="C121" s="193" t="s">
        <v>151</v>
      </c>
      <c r="D121" s="193" t="s">
        <v>136</v>
      </c>
      <c r="E121" s="194" t="s">
        <v>152</v>
      </c>
      <c r="F121" s="195" t="s">
        <v>153</v>
      </c>
      <c r="G121" s="195"/>
      <c r="H121" s="195"/>
      <c r="I121" s="195"/>
      <c r="J121" s="196" t="s">
        <v>139</v>
      </c>
      <c r="K121" s="197" t="n">
        <v>2</v>
      </c>
      <c r="L121" s="198" t="n">
        <v>0</v>
      </c>
      <c r="M121" s="198"/>
      <c r="N121" s="197" t="n">
        <f aca="false">ROUND(L121*K121,2)</f>
        <v>0</v>
      </c>
      <c r="O121" s="197"/>
      <c r="P121" s="197"/>
      <c r="Q121" s="197"/>
      <c r="R121" s="161"/>
      <c r="T121" s="199"/>
      <c r="U121" s="44" t="s">
        <v>40</v>
      </c>
      <c r="V121" s="34"/>
      <c r="W121" s="200" t="n">
        <f aca="false">V121*K121</f>
        <v>0</v>
      </c>
      <c r="X121" s="200" t="n">
        <v>0.635</v>
      </c>
      <c r="Y121" s="200" t="n">
        <f aca="false">X121*K121</f>
        <v>1.27</v>
      </c>
      <c r="Z121" s="200" t="n">
        <v>0</v>
      </c>
      <c r="AA121" s="201" t="n">
        <f aca="false">Z121*K121</f>
        <v>0</v>
      </c>
      <c r="AR121" s="10" t="s">
        <v>140</v>
      </c>
      <c r="AT121" s="10" t="s">
        <v>136</v>
      </c>
      <c r="AU121" s="10" t="s">
        <v>114</v>
      </c>
      <c r="AY121" s="10" t="s">
        <v>135</v>
      </c>
      <c r="BE121" s="119" t="n">
        <f aca="false">IF(U121="základná",N121,0)</f>
        <v>0</v>
      </c>
      <c r="BF121" s="119" t="n">
        <f aca="false">IF(U121="znížená",N121,0)</f>
        <v>0</v>
      </c>
      <c r="BG121" s="119" t="n">
        <f aca="false">IF(U121="zákl. prenesená",N121,0)</f>
        <v>0</v>
      </c>
      <c r="BH121" s="119" t="n">
        <f aca="false">IF(U121="zníž. prenesená",N121,0)</f>
        <v>0</v>
      </c>
      <c r="BI121" s="119" t="n">
        <f aca="false">IF(U121="nulová",N121,0)</f>
        <v>0</v>
      </c>
      <c r="BJ121" s="10" t="s">
        <v>114</v>
      </c>
      <c r="BK121" s="119" t="n">
        <f aca="false">ROUND(L121*K121,2)</f>
        <v>0</v>
      </c>
      <c r="BL121" s="10" t="s">
        <v>140</v>
      </c>
      <c r="BM121" s="10" t="s">
        <v>154</v>
      </c>
    </row>
    <row collapsed="false" customFormat="true" customHeight="true" hidden="false" ht="25.5" outlineLevel="0" r="122" s="32">
      <c r="B122" s="159"/>
      <c r="C122" s="193" t="s">
        <v>143</v>
      </c>
      <c r="D122" s="193" t="s">
        <v>136</v>
      </c>
      <c r="E122" s="194" t="s">
        <v>155</v>
      </c>
      <c r="F122" s="195" t="s">
        <v>156</v>
      </c>
      <c r="G122" s="195"/>
      <c r="H122" s="195"/>
      <c r="I122" s="195"/>
      <c r="J122" s="196" t="s">
        <v>139</v>
      </c>
      <c r="K122" s="197" t="n">
        <v>1</v>
      </c>
      <c r="L122" s="198" t="n">
        <v>0</v>
      </c>
      <c r="M122" s="198"/>
      <c r="N122" s="197" t="n">
        <f aca="false">ROUND(L122*K122,2)</f>
        <v>0</v>
      </c>
      <c r="O122" s="197"/>
      <c r="P122" s="197"/>
      <c r="Q122" s="197"/>
      <c r="R122" s="161"/>
      <c r="T122" s="199"/>
      <c r="U122" s="44" t="s">
        <v>40</v>
      </c>
      <c r="V122" s="34"/>
      <c r="W122" s="200" t="n">
        <f aca="false">V122*K122</f>
        <v>0</v>
      </c>
      <c r="X122" s="200" t="n">
        <v>1.25</v>
      </c>
      <c r="Y122" s="200" t="n">
        <f aca="false">X122*K122</f>
        <v>1.25</v>
      </c>
      <c r="Z122" s="200" t="n">
        <v>0</v>
      </c>
      <c r="AA122" s="201" t="n">
        <f aca="false">Z122*K122</f>
        <v>0</v>
      </c>
      <c r="AR122" s="10" t="s">
        <v>140</v>
      </c>
      <c r="AT122" s="10" t="s">
        <v>136</v>
      </c>
      <c r="AU122" s="10" t="s">
        <v>114</v>
      </c>
      <c r="AY122" s="10" t="s">
        <v>135</v>
      </c>
      <c r="BE122" s="119" t="n">
        <f aca="false">IF(U122="základná",N122,0)</f>
        <v>0</v>
      </c>
      <c r="BF122" s="119" t="n">
        <f aca="false">IF(U122="znížená",N122,0)</f>
        <v>0</v>
      </c>
      <c r="BG122" s="119" t="n">
        <f aca="false">IF(U122="zákl. prenesená",N122,0)</f>
        <v>0</v>
      </c>
      <c r="BH122" s="119" t="n">
        <f aca="false">IF(U122="zníž. prenesená",N122,0)</f>
        <v>0</v>
      </c>
      <c r="BI122" s="119" t="n">
        <f aca="false">IF(U122="nulová",N122,0)</f>
        <v>0</v>
      </c>
      <c r="BJ122" s="10" t="s">
        <v>114</v>
      </c>
      <c r="BK122" s="119" t="n">
        <f aca="false">ROUND(L122*K122,2)</f>
        <v>0</v>
      </c>
      <c r="BL122" s="10" t="s">
        <v>140</v>
      </c>
      <c r="BM122" s="10" t="s">
        <v>157</v>
      </c>
    </row>
    <row collapsed="false" customFormat="true" customHeight="true" hidden="false" ht="38.25" outlineLevel="0" r="123" s="32">
      <c r="B123" s="159"/>
      <c r="C123" s="193" t="s">
        <v>158</v>
      </c>
      <c r="D123" s="193" t="s">
        <v>136</v>
      </c>
      <c r="E123" s="194" t="s">
        <v>159</v>
      </c>
      <c r="F123" s="195" t="s">
        <v>160</v>
      </c>
      <c r="G123" s="195"/>
      <c r="H123" s="195"/>
      <c r="I123" s="195"/>
      <c r="J123" s="196" t="s">
        <v>139</v>
      </c>
      <c r="K123" s="197" t="n">
        <v>3</v>
      </c>
      <c r="L123" s="198" t="n">
        <v>0</v>
      </c>
      <c r="M123" s="198"/>
      <c r="N123" s="197" t="n">
        <f aca="false">ROUND(L123*K123,2)</f>
        <v>0</v>
      </c>
      <c r="O123" s="197"/>
      <c r="P123" s="197"/>
      <c r="Q123" s="197"/>
      <c r="R123" s="161"/>
      <c r="T123" s="199"/>
      <c r="U123" s="44" t="s">
        <v>40</v>
      </c>
      <c r="V123" s="34"/>
      <c r="W123" s="200" t="n">
        <f aca="false">V123*K123</f>
        <v>0</v>
      </c>
      <c r="X123" s="200" t="n">
        <v>0.00166666666666667</v>
      </c>
      <c r="Y123" s="200" t="n">
        <f aca="false">X123*K123</f>
        <v>0.00500000000000001</v>
      </c>
      <c r="Z123" s="200" t="n">
        <v>0</v>
      </c>
      <c r="AA123" s="201" t="n">
        <f aca="false">Z123*K123</f>
        <v>0</v>
      </c>
      <c r="AR123" s="10" t="s">
        <v>140</v>
      </c>
      <c r="AT123" s="10" t="s">
        <v>136</v>
      </c>
      <c r="AU123" s="10" t="s">
        <v>114</v>
      </c>
      <c r="AY123" s="10" t="s">
        <v>135</v>
      </c>
      <c r="BE123" s="119" t="n">
        <f aca="false">IF(U123="základná",N123,0)</f>
        <v>0</v>
      </c>
      <c r="BF123" s="119" t="n">
        <f aca="false">IF(U123="znížená",N123,0)</f>
        <v>0</v>
      </c>
      <c r="BG123" s="119" t="n">
        <f aca="false">IF(U123="zákl. prenesená",N123,0)</f>
        <v>0</v>
      </c>
      <c r="BH123" s="119" t="n">
        <f aca="false">IF(U123="zníž. prenesená",N123,0)</f>
        <v>0</v>
      </c>
      <c r="BI123" s="119" t="n">
        <f aca="false">IF(U123="nulová",N123,0)</f>
        <v>0</v>
      </c>
      <c r="BJ123" s="10" t="s">
        <v>114</v>
      </c>
      <c r="BK123" s="119" t="n">
        <f aca="false">ROUND(L123*K123,2)</f>
        <v>0</v>
      </c>
      <c r="BL123" s="10" t="s">
        <v>140</v>
      </c>
      <c r="BM123" s="10" t="s">
        <v>161</v>
      </c>
    </row>
    <row collapsed="false" customFormat="true" customHeight="true" hidden="false" ht="38.25" outlineLevel="0" r="124" s="32">
      <c r="B124" s="159"/>
      <c r="C124" s="193" t="s">
        <v>147</v>
      </c>
      <c r="D124" s="193" t="s">
        <v>136</v>
      </c>
      <c r="E124" s="194" t="s">
        <v>162</v>
      </c>
      <c r="F124" s="195" t="s">
        <v>163</v>
      </c>
      <c r="G124" s="195"/>
      <c r="H124" s="195"/>
      <c r="I124" s="195"/>
      <c r="J124" s="196" t="s">
        <v>139</v>
      </c>
      <c r="K124" s="197" t="n">
        <v>8</v>
      </c>
      <c r="L124" s="198" t="n">
        <v>0</v>
      </c>
      <c r="M124" s="198"/>
      <c r="N124" s="197" t="n">
        <f aca="false">ROUND(L124*K124,2)</f>
        <v>0</v>
      </c>
      <c r="O124" s="197"/>
      <c r="P124" s="197"/>
      <c r="Q124" s="197"/>
      <c r="R124" s="161"/>
      <c r="T124" s="199"/>
      <c r="U124" s="44" t="s">
        <v>40</v>
      </c>
      <c r="V124" s="34"/>
      <c r="W124" s="200" t="n">
        <f aca="false">V124*K124</f>
        <v>0</v>
      </c>
      <c r="X124" s="200" t="n">
        <v>0.0625</v>
      </c>
      <c r="Y124" s="200" t="n">
        <f aca="false">X124*K124</f>
        <v>0.5</v>
      </c>
      <c r="Z124" s="200" t="n">
        <v>0</v>
      </c>
      <c r="AA124" s="201" t="n">
        <f aca="false">Z124*K124</f>
        <v>0</v>
      </c>
      <c r="AR124" s="10" t="s">
        <v>140</v>
      </c>
      <c r="AT124" s="10" t="s">
        <v>136</v>
      </c>
      <c r="AU124" s="10" t="s">
        <v>114</v>
      </c>
      <c r="AY124" s="10" t="s">
        <v>135</v>
      </c>
      <c r="BE124" s="119" t="n">
        <f aca="false">IF(U124="základná",N124,0)</f>
        <v>0</v>
      </c>
      <c r="BF124" s="119" t="n">
        <f aca="false">IF(U124="znížená",N124,0)</f>
        <v>0</v>
      </c>
      <c r="BG124" s="119" t="n">
        <f aca="false">IF(U124="zákl. prenesená",N124,0)</f>
        <v>0</v>
      </c>
      <c r="BH124" s="119" t="n">
        <f aca="false">IF(U124="zníž. prenesená",N124,0)</f>
        <v>0</v>
      </c>
      <c r="BI124" s="119" t="n">
        <f aca="false">IF(U124="nulová",N124,0)</f>
        <v>0</v>
      </c>
      <c r="BJ124" s="10" t="s">
        <v>114</v>
      </c>
      <c r="BK124" s="119" t="n">
        <f aca="false">ROUND(L124*K124,2)</f>
        <v>0</v>
      </c>
      <c r="BL124" s="10" t="s">
        <v>140</v>
      </c>
      <c r="BM124" s="10" t="s">
        <v>164</v>
      </c>
    </row>
    <row collapsed="false" customFormat="true" customHeight="true" hidden="false" ht="51" outlineLevel="0" r="125" s="32">
      <c r="B125" s="159"/>
      <c r="C125" s="193" t="s">
        <v>165</v>
      </c>
      <c r="D125" s="193" t="s">
        <v>136</v>
      </c>
      <c r="E125" s="194" t="s">
        <v>166</v>
      </c>
      <c r="F125" s="195" t="s">
        <v>167</v>
      </c>
      <c r="G125" s="195"/>
      <c r="H125" s="195"/>
      <c r="I125" s="195"/>
      <c r="J125" s="196" t="s">
        <v>139</v>
      </c>
      <c r="K125" s="197" t="n">
        <v>9</v>
      </c>
      <c r="L125" s="198" t="n">
        <v>0</v>
      </c>
      <c r="M125" s="198"/>
      <c r="N125" s="197" t="n">
        <f aca="false">ROUND(L125*K125,2)</f>
        <v>0</v>
      </c>
      <c r="O125" s="197"/>
      <c r="P125" s="197"/>
      <c r="Q125" s="197"/>
      <c r="R125" s="161"/>
      <c r="T125" s="199"/>
      <c r="U125" s="44" t="s">
        <v>40</v>
      </c>
      <c r="V125" s="34"/>
      <c r="W125" s="200" t="n">
        <f aca="false">V125*K125</f>
        <v>0</v>
      </c>
      <c r="X125" s="200" t="n">
        <v>0.1</v>
      </c>
      <c r="Y125" s="200" t="n">
        <f aca="false">X125*K125</f>
        <v>0.9</v>
      </c>
      <c r="Z125" s="200" t="n">
        <v>0</v>
      </c>
      <c r="AA125" s="201" t="n">
        <f aca="false">Z125*K125</f>
        <v>0</v>
      </c>
      <c r="AR125" s="10" t="s">
        <v>140</v>
      </c>
      <c r="AT125" s="10" t="s">
        <v>136</v>
      </c>
      <c r="AU125" s="10" t="s">
        <v>114</v>
      </c>
      <c r="AY125" s="10" t="s">
        <v>135</v>
      </c>
      <c r="BE125" s="119" t="n">
        <f aca="false">IF(U125="základná",N125,0)</f>
        <v>0</v>
      </c>
      <c r="BF125" s="119" t="n">
        <f aca="false">IF(U125="znížená",N125,0)</f>
        <v>0</v>
      </c>
      <c r="BG125" s="119" t="n">
        <f aca="false">IF(U125="zákl. prenesená",N125,0)</f>
        <v>0</v>
      </c>
      <c r="BH125" s="119" t="n">
        <f aca="false">IF(U125="zníž. prenesená",N125,0)</f>
        <v>0</v>
      </c>
      <c r="BI125" s="119" t="n">
        <f aca="false">IF(U125="nulová",N125,0)</f>
        <v>0</v>
      </c>
      <c r="BJ125" s="10" t="s">
        <v>114</v>
      </c>
      <c r="BK125" s="119" t="n">
        <f aca="false">ROUND(L125*K125,2)</f>
        <v>0</v>
      </c>
      <c r="BL125" s="10" t="s">
        <v>140</v>
      </c>
      <c r="BM125" s="10" t="s">
        <v>9</v>
      </c>
    </row>
    <row collapsed="false" customFormat="true" customHeight="true" hidden="false" ht="38.25" outlineLevel="0" r="126" s="32">
      <c r="B126" s="159"/>
      <c r="C126" s="193" t="s">
        <v>150</v>
      </c>
      <c r="D126" s="193" t="s">
        <v>136</v>
      </c>
      <c r="E126" s="194" t="s">
        <v>168</v>
      </c>
      <c r="F126" s="195" t="s">
        <v>169</v>
      </c>
      <c r="G126" s="195"/>
      <c r="H126" s="195"/>
      <c r="I126" s="195"/>
      <c r="J126" s="196" t="s">
        <v>139</v>
      </c>
      <c r="K126" s="197" t="n">
        <v>1</v>
      </c>
      <c r="L126" s="198" t="n">
        <v>0</v>
      </c>
      <c r="M126" s="198"/>
      <c r="N126" s="197" t="n">
        <f aca="false">ROUND(L126*K126,2)</f>
        <v>0</v>
      </c>
      <c r="O126" s="197"/>
      <c r="P126" s="197"/>
      <c r="Q126" s="197"/>
      <c r="R126" s="161"/>
      <c r="T126" s="199"/>
      <c r="U126" s="44" t="s">
        <v>40</v>
      </c>
      <c r="V126" s="34"/>
      <c r="W126" s="200" t="n">
        <f aca="false">V126*K126</f>
        <v>0</v>
      </c>
      <c r="X126" s="200" t="n">
        <v>0.05</v>
      </c>
      <c r="Y126" s="200" t="n">
        <f aca="false">X126*K126</f>
        <v>0.05</v>
      </c>
      <c r="Z126" s="200" t="n">
        <v>0</v>
      </c>
      <c r="AA126" s="201" t="n">
        <f aca="false">Z126*K126</f>
        <v>0</v>
      </c>
      <c r="AR126" s="10" t="s">
        <v>140</v>
      </c>
      <c r="AT126" s="10" t="s">
        <v>136</v>
      </c>
      <c r="AU126" s="10" t="s">
        <v>114</v>
      </c>
      <c r="AY126" s="10" t="s">
        <v>135</v>
      </c>
      <c r="BE126" s="119" t="n">
        <f aca="false">IF(U126="základná",N126,0)</f>
        <v>0</v>
      </c>
      <c r="BF126" s="119" t="n">
        <f aca="false">IF(U126="znížená",N126,0)</f>
        <v>0</v>
      </c>
      <c r="BG126" s="119" t="n">
        <f aca="false">IF(U126="zákl. prenesená",N126,0)</f>
        <v>0</v>
      </c>
      <c r="BH126" s="119" t="n">
        <f aca="false">IF(U126="zníž. prenesená",N126,0)</f>
        <v>0</v>
      </c>
      <c r="BI126" s="119" t="n">
        <f aca="false">IF(U126="nulová",N126,0)</f>
        <v>0</v>
      </c>
      <c r="BJ126" s="10" t="s">
        <v>114</v>
      </c>
      <c r="BK126" s="119" t="n">
        <f aca="false">ROUND(L126*K126,2)</f>
        <v>0</v>
      </c>
      <c r="BL126" s="10" t="s">
        <v>140</v>
      </c>
      <c r="BM126" s="10" t="s">
        <v>170</v>
      </c>
    </row>
    <row collapsed="false" customFormat="true" customHeight="true" hidden="false" ht="25.5" outlineLevel="0" r="127" s="32">
      <c r="B127" s="159"/>
      <c r="C127" s="193" t="s">
        <v>171</v>
      </c>
      <c r="D127" s="193" t="s">
        <v>136</v>
      </c>
      <c r="E127" s="194" t="s">
        <v>172</v>
      </c>
      <c r="F127" s="195" t="s">
        <v>173</v>
      </c>
      <c r="G127" s="195"/>
      <c r="H127" s="195"/>
      <c r="I127" s="195"/>
      <c r="J127" s="196" t="s">
        <v>139</v>
      </c>
      <c r="K127" s="197" t="n">
        <v>3</v>
      </c>
      <c r="L127" s="198" t="n">
        <v>0</v>
      </c>
      <c r="M127" s="198"/>
      <c r="N127" s="197" t="n">
        <f aca="false">ROUND(L127*K127,2)</f>
        <v>0</v>
      </c>
      <c r="O127" s="197"/>
      <c r="P127" s="197"/>
      <c r="Q127" s="197"/>
      <c r="R127" s="161"/>
      <c r="T127" s="199"/>
      <c r="U127" s="44" t="s">
        <v>40</v>
      </c>
      <c r="V127" s="34"/>
      <c r="W127" s="200" t="n">
        <f aca="false">V127*K127</f>
        <v>0</v>
      </c>
      <c r="X127" s="200" t="n">
        <v>0.166666666666667</v>
      </c>
      <c r="Y127" s="200" t="n">
        <f aca="false">X127*K127</f>
        <v>0.500000000000001</v>
      </c>
      <c r="Z127" s="200" t="n">
        <v>0</v>
      </c>
      <c r="AA127" s="201" t="n">
        <f aca="false">Z127*K127</f>
        <v>0</v>
      </c>
      <c r="AR127" s="10" t="s">
        <v>140</v>
      </c>
      <c r="AT127" s="10" t="s">
        <v>136</v>
      </c>
      <c r="AU127" s="10" t="s">
        <v>114</v>
      </c>
      <c r="AY127" s="10" t="s">
        <v>135</v>
      </c>
      <c r="BE127" s="119" t="n">
        <f aca="false">IF(U127="základná",N127,0)</f>
        <v>0</v>
      </c>
      <c r="BF127" s="119" t="n">
        <f aca="false">IF(U127="znížená",N127,0)</f>
        <v>0</v>
      </c>
      <c r="BG127" s="119" t="n">
        <f aca="false">IF(U127="zákl. prenesená",N127,0)</f>
        <v>0</v>
      </c>
      <c r="BH127" s="119" t="n">
        <f aca="false">IF(U127="zníž. prenesená",N127,0)</f>
        <v>0</v>
      </c>
      <c r="BI127" s="119" t="n">
        <f aca="false">IF(U127="nulová",N127,0)</f>
        <v>0</v>
      </c>
      <c r="BJ127" s="10" t="s">
        <v>114</v>
      </c>
      <c r="BK127" s="119" t="n">
        <f aca="false">ROUND(L127*K127,2)</f>
        <v>0</v>
      </c>
      <c r="BL127" s="10" t="s">
        <v>140</v>
      </c>
      <c r="BM127" s="10" t="s">
        <v>174</v>
      </c>
    </row>
    <row collapsed="false" customFormat="true" customHeight="true" hidden="false" ht="16.5" outlineLevel="0" r="128" s="32">
      <c r="B128" s="159"/>
      <c r="C128" s="193" t="s">
        <v>154</v>
      </c>
      <c r="D128" s="193" t="s">
        <v>136</v>
      </c>
      <c r="E128" s="194" t="s">
        <v>175</v>
      </c>
      <c r="F128" s="195" t="s">
        <v>176</v>
      </c>
      <c r="G128" s="195"/>
      <c r="H128" s="195"/>
      <c r="I128" s="195"/>
      <c r="J128" s="196" t="s">
        <v>139</v>
      </c>
      <c r="K128" s="197" t="n">
        <v>2</v>
      </c>
      <c r="L128" s="198" t="n">
        <v>0</v>
      </c>
      <c r="M128" s="198"/>
      <c r="N128" s="197" t="n">
        <f aca="false">ROUND(L128*K128,2)</f>
        <v>0</v>
      </c>
      <c r="O128" s="197"/>
      <c r="P128" s="197"/>
      <c r="Q128" s="197"/>
      <c r="R128" s="161"/>
      <c r="T128" s="199"/>
      <c r="U128" s="44" t="s">
        <v>40</v>
      </c>
      <c r="V128" s="34"/>
      <c r="W128" s="200" t="n">
        <f aca="false">V128*K128</f>
        <v>0</v>
      </c>
      <c r="X128" s="200" t="n">
        <v>2.5E-005</v>
      </c>
      <c r="Y128" s="200" t="n">
        <f aca="false">X128*K128</f>
        <v>5E-005</v>
      </c>
      <c r="Z128" s="200" t="n">
        <v>0</v>
      </c>
      <c r="AA128" s="201" t="n">
        <f aca="false">Z128*K128</f>
        <v>0</v>
      </c>
      <c r="AR128" s="10" t="s">
        <v>140</v>
      </c>
      <c r="AT128" s="10" t="s">
        <v>136</v>
      </c>
      <c r="AU128" s="10" t="s">
        <v>114</v>
      </c>
      <c r="AY128" s="10" t="s">
        <v>135</v>
      </c>
      <c r="BE128" s="119" t="n">
        <f aca="false">IF(U128="základná",N128,0)</f>
        <v>0</v>
      </c>
      <c r="BF128" s="119" t="n">
        <f aca="false">IF(U128="znížená",N128,0)</f>
        <v>0</v>
      </c>
      <c r="BG128" s="119" t="n">
        <f aca="false">IF(U128="zákl. prenesená",N128,0)</f>
        <v>0</v>
      </c>
      <c r="BH128" s="119" t="n">
        <f aca="false">IF(U128="zníž. prenesená",N128,0)</f>
        <v>0</v>
      </c>
      <c r="BI128" s="119" t="n">
        <f aca="false">IF(U128="nulová",N128,0)</f>
        <v>0</v>
      </c>
      <c r="BJ128" s="10" t="s">
        <v>114</v>
      </c>
      <c r="BK128" s="119" t="n">
        <f aca="false">ROUND(L128*K128,2)</f>
        <v>0</v>
      </c>
      <c r="BL128" s="10" t="s">
        <v>140</v>
      </c>
      <c r="BM128" s="10" t="s">
        <v>177</v>
      </c>
    </row>
    <row collapsed="false" customFormat="true" customHeight="true" hidden="false" ht="38.25" outlineLevel="0" r="129" s="32">
      <c r="B129" s="159"/>
      <c r="C129" s="202" t="s">
        <v>178</v>
      </c>
      <c r="D129" s="202" t="s">
        <v>179</v>
      </c>
      <c r="E129" s="203" t="s">
        <v>180</v>
      </c>
      <c r="F129" s="204" t="s">
        <v>181</v>
      </c>
      <c r="G129" s="204"/>
      <c r="H129" s="204"/>
      <c r="I129" s="204"/>
      <c r="J129" s="205" t="s">
        <v>139</v>
      </c>
      <c r="K129" s="206" t="n">
        <v>12</v>
      </c>
      <c r="L129" s="207" t="n">
        <v>0</v>
      </c>
      <c r="M129" s="207"/>
      <c r="N129" s="206" t="n">
        <f aca="false">ROUND(L129*K129,2)</f>
        <v>0</v>
      </c>
      <c r="O129" s="206"/>
      <c r="P129" s="206"/>
      <c r="Q129" s="206"/>
      <c r="R129" s="161"/>
      <c r="T129" s="199"/>
      <c r="U129" s="44" t="s">
        <v>40</v>
      </c>
      <c r="V129" s="34"/>
      <c r="W129" s="200" t="n">
        <f aca="false">V129*K129</f>
        <v>0</v>
      </c>
      <c r="X129" s="200" t="n">
        <v>4.16666666666667E-006</v>
      </c>
      <c r="Y129" s="200" t="n">
        <f aca="false">X129*K129</f>
        <v>5E-005</v>
      </c>
      <c r="Z129" s="200" t="n">
        <v>0</v>
      </c>
      <c r="AA129" s="201" t="n">
        <f aca="false">Z129*K129</f>
        <v>0</v>
      </c>
      <c r="AR129" s="10" t="s">
        <v>147</v>
      </c>
      <c r="AT129" s="10" t="s">
        <v>179</v>
      </c>
      <c r="AU129" s="10" t="s">
        <v>114</v>
      </c>
      <c r="AY129" s="10" t="s">
        <v>135</v>
      </c>
      <c r="BE129" s="119" t="n">
        <f aca="false">IF(U129="základná",N129,0)</f>
        <v>0</v>
      </c>
      <c r="BF129" s="119" t="n">
        <f aca="false">IF(U129="znížená",N129,0)</f>
        <v>0</v>
      </c>
      <c r="BG129" s="119" t="n">
        <f aca="false">IF(U129="zákl. prenesená",N129,0)</f>
        <v>0</v>
      </c>
      <c r="BH129" s="119" t="n">
        <f aca="false">IF(U129="zníž. prenesená",N129,0)</f>
        <v>0</v>
      </c>
      <c r="BI129" s="119" t="n">
        <f aca="false">IF(U129="nulová",N129,0)</f>
        <v>0</v>
      </c>
      <c r="BJ129" s="10" t="s">
        <v>114</v>
      </c>
      <c r="BK129" s="119" t="n">
        <f aca="false">ROUND(L129*K129,2)</f>
        <v>0</v>
      </c>
      <c r="BL129" s="10" t="s">
        <v>140</v>
      </c>
      <c r="BM129" s="10" t="s">
        <v>182</v>
      </c>
    </row>
    <row collapsed="false" customFormat="true" customHeight="true" hidden="false" ht="38.25" outlineLevel="0" r="130" s="32">
      <c r="B130" s="159"/>
      <c r="C130" s="193" t="s">
        <v>157</v>
      </c>
      <c r="D130" s="193" t="s">
        <v>136</v>
      </c>
      <c r="E130" s="194" t="s">
        <v>183</v>
      </c>
      <c r="F130" s="195" t="s">
        <v>184</v>
      </c>
      <c r="G130" s="195"/>
      <c r="H130" s="195"/>
      <c r="I130" s="195"/>
      <c r="J130" s="196" t="s">
        <v>185</v>
      </c>
      <c r="K130" s="197" t="n">
        <v>4</v>
      </c>
      <c r="L130" s="198" t="n">
        <v>0</v>
      </c>
      <c r="M130" s="198"/>
      <c r="N130" s="197" t="n">
        <f aca="false">ROUND(L130*K130,2)</f>
        <v>0</v>
      </c>
      <c r="O130" s="197"/>
      <c r="P130" s="197"/>
      <c r="Q130" s="197"/>
      <c r="R130" s="161"/>
      <c r="T130" s="199"/>
      <c r="U130" s="44" t="s">
        <v>40</v>
      </c>
      <c r="V130" s="34"/>
      <c r="W130" s="200" t="n">
        <f aca="false">V130*K130</f>
        <v>0</v>
      </c>
      <c r="X130" s="200" t="n">
        <v>0</v>
      </c>
      <c r="Y130" s="200" t="n">
        <f aca="false">X130*K130</f>
        <v>0</v>
      </c>
      <c r="Z130" s="200" t="n">
        <v>0</v>
      </c>
      <c r="AA130" s="201" t="n">
        <f aca="false">Z130*K130</f>
        <v>0</v>
      </c>
      <c r="AR130" s="10" t="s">
        <v>140</v>
      </c>
      <c r="AT130" s="10" t="s">
        <v>136</v>
      </c>
      <c r="AU130" s="10" t="s">
        <v>114</v>
      </c>
      <c r="AY130" s="10" t="s">
        <v>135</v>
      </c>
      <c r="BE130" s="119" t="n">
        <f aca="false">IF(U130="základná",N130,0)</f>
        <v>0</v>
      </c>
      <c r="BF130" s="119" t="n">
        <f aca="false">IF(U130="znížená",N130,0)</f>
        <v>0</v>
      </c>
      <c r="BG130" s="119" t="n">
        <f aca="false">IF(U130="zákl. prenesená",N130,0)</f>
        <v>0</v>
      </c>
      <c r="BH130" s="119" t="n">
        <f aca="false">IF(U130="zníž. prenesená",N130,0)</f>
        <v>0</v>
      </c>
      <c r="BI130" s="119" t="n">
        <f aca="false">IF(U130="nulová",N130,0)</f>
        <v>0</v>
      </c>
      <c r="BJ130" s="10" t="s">
        <v>114</v>
      </c>
      <c r="BK130" s="119" t="n">
        <f aca="false">ROUND(L130*K130,2)</f>
        <v>0</v>
      </c>
      <c r="BL130" s="10" t="s">
        <v>140</v>
      </c>
      <c r="BM130" s="10" t="s">
        <v>186</v>
      </c>
    </row>
    <row collapsed="false" customFormat="true" customHeight="true" hidden="false" ht="38.25" outlineLevel="0" r="131" s="32">
      <c r="B131" s="159"/>
      <c r="C131" s="193" t="s">
        <v>187</v>
      </c>
      <c r="D131" s="193" t="s">
        <v>136</v>
      </c>
      <c r="E131" s="194" t="s">
        <v>188</v>
      </c>
      <c r="F131" s="195" t="s">
        <v>189</v>
      </c>
      <c r="G131" s="195"/>
      <c r="H131" s="195"/>
      <c r="I131" s="195"/>
      <c r="J131" s="196" t="s">
        <v>190</v>
      </c>
      <c r="K131" s="197" t="n">
        <v>5</v>
      </c>
      <c r="L131" s="198" t="n">
        <v>0</v>
      </c>
      <c r="M131" s="198"/>
      <c r="N131" s="197" t="n">
        <f aca="false">ROUND(L131*K131,2)</f>
        <v>0</v>
      </c>
      <c r="O131" s="197"/>
      <c r="P131" s="197"/>
      <c r="Q131" s="197"/>
      <c r="R131" s="161"/>
      <c r="T131" s="199"/>
      <c r="U131" s="44" t="s">
        <v>40</v>
      </c>
      <c r="V131" s="34"/>
      <c r="W131" s="200" t="n">
        <f aca="false">V131*K131</f>
        <v>0</v>
      </c>
      <c r="X131" s="200" t="n">
        <v>0</v>
      </c>
      <c r="Y131" s="200" t="n">
        <f aca="false">X131*K131</f>
        <v>0</v>
      </c>
      <c r="Z131" s="200" t="n">
        <v>0</v>
      </c>
      <c r="AA131" s="201" t="n">
        <f aca="false">Z131*K131</f>
        <v>0</v>
      </c>
      <c r="AR131" s="10" t="s">
        <v>140</v>
      </c>
      <c r="AT131" s="10" t="s">
        <v>136</v>
      </c>
      <c r="AU131" s="10" t="s">
        <v>114</v>
      </c>
      <c r="AY131" s="10" t="s">
        <v>135</v>
      </c>
      <c r="BE131" s="119" t="n">
        <f aca="false">IF(U131="základná",N131,0)</f>
        <v>0</v>
      </c>
      <c r="BF131" s="119" t="n">
        <f aca="false">IF(U131="znížená",N131,0)</f>
        <v>0</v>
      </c>
      <c r="BG131" s="119" t="n">
        <f aca="false">IF(U131="zákl. prenesená",N131,0)</f>
        <v>0</v>
      </c>
      <c r="BH131" s="119" t="n">
        <f aca="false">IF(U131="zníž. prenesená",N131,0)</f>
        <v>0</v>
      </c>
      <c r="BI131" s="119" t="n">
        <f aca="false">IF(U131="nulová",N131,0)</f>
        <v>0</v>
      </c>
      <c r="BJ131" s="10" t="s">
        <v>114</v>
      </c>
      <c r="BK131" s="119" t="n">
        <f aca="false">ROUND(L131*K131,2)</f>
        <v>0</v>
      </c>
      <c r="BL131" s="10" t="s">
        <v>140</v>
      </c>
      <c r="BM131" s="10" t="s">
        <v>191</v>
      </c>
    </row>
    <row collapsed="false" customFormat="true" customHeight="true" hidden="false" ht="25.5" outlineLevel="0" r="132" s="32">
      <c r="B132" s="159"/>
      <c r="C132" s="193" t="s">
        <v>161</v>
      </c>
      <c r="D132" s="193" t="s">
        <v>136</v>
      </c>
      <c r="E132" s="194" t="s">
        <v>192</v>
      </c>
      <c r="F132" s="195" t="s">
        <v>193</v>
      </c>
      <c r="G132" s="195"/>
      <c r="H132" s="195"/>
      <c r="I132" s="195"/>
      <c r="J132" s="196" t="s">
        <v>194</v>
      </c>
      <c r="K132" s="197" t="n">
        <v>110</v>
      </c>
      <c r="L132" s="198" t="n">
        <v>0</v>
      </c>
      <c r="M132" s="198"/>
      <c r="N132" s="197" t="n">
        <f aca="false">ROUND(L132*K132,2)</f>
        <v>0</v>
      </c>
      <c r="O132" s="197"/>
      <c r="P132" s="197"/>
      <c r="Q132" s="197"/>
      <c r="R132" s="161"/>
      <c r="T132" s="199"/>
      <c r="U132" s="44" t="s">
        <v>40</v>
      </c>
      <c r="V132" s="34"/>
      <c r="W132" s="200" t="n">
        <f aca="false">V132*K132</f>
        <v>0</v>
      </c>
      <c r="X132" s="200" t="n">
        <v>0</v>
      </c>
      <c r="Y132" s="200" t="n">
        <f aca="false">X132*K132</f>
        <v>0</v>
      </c>
      <c r="Z132" s="200" t="n">
        <v>0</v>
      </c>
      <c r="AA132" s="201" t="n">
        <f aca="false">Z132*K132</f>
        <v>0</v>
      </c>
      <c r="AR132" s="10" t="s">
        <v>140</v>
      </c>
      <c r="AT132" s="10" t="s">
        <v>136</v>
      </c>
      <c r="AU132" s="10" t="s">
        <v>114</v>
      </c>
      <c r="AY132" s="10" t="s">
        <v>135</v>
      </c>
      <c r="BE132" s="119" t="n">
        <f aca="false">IF(U132="základná",N132,0)</f>
        <v>0</v>
      </c>
      <c r="BF132" s="119" t="n">
        <f aca="false">IF(U132="znížená",N132,0)</f>
        <v>0</v>
      </c>
      <c r="BG132" s="119" t="n">
        <f aca="false">IF(U132="zákl. prenesená",N132,0)</f>
        <v>0</v>
      </c>
      <c r="BH132" s="119" t="n">
        <f aca="false">IF(U132="zníž. prenesená",N132,0)</f>
        <v>0</v>
      </c>
      <c r="BI132" s="119" t="n">
        <f aca="false">IF(U132="nulová",N132,0)</f>
        <v>0</v>
      </c>
      <c r="BJ132" s="10" t="s">
        <v>114</v>
      </c>
      <c r="BK132" s="119" t="n">
        <f aca="false">ROUND(L132*K132,2)</f>
        <v>0</v>
      </c>
      <c r="BL132" s="10" t="s">
        <v>140</v>
      </c>
      <c r="BM132" s="10" t="s">
        <v>195</v>
      </c>
    </row>
    <row collapsed="false" customFormat="true" customHeight="true" hidden="false" ht="25.5" outlineLevel="0" r="133" s="32">
      <c r="B133" s="159"/>
      <c r="C133" s="193" t="s">
        <v>196</v>
      </c>
      <c r="D133" s="193" t="s">
        <v>136</v>
      </c>
      <c r="E133" s="194" t="s">
        <v>197</v>
      </c>
      <c r="F133" s="195" t="s">
        <v>198</v>
      </c>
      <c r="G133" s="195"/>
      <c r="H133" s="195"/>
      <c r="I133" s="195"/>
      <c r="J133" s="196" t="s">
        <v>139</v>
      </c>
      <c r="K133" s="197" t="n">
        <v>150</v>
      </c>
      <c r="L133" s="198" t="n">
        <v>0</v>
      </c>
      <c r="M133" s="198"/>
      <c r="N133" s="197" t="n">
        <f aca="false">ROUND(L133*K133,2)</f>
        <v>0</v>
      </c>
      <c r="O133" s="197"/>
      <c r="P133" s="197"/>
      <c r="Q133" s="197"/>
      <c r="R133" s="161"/>
      <c r="T133" s="199"/>
      <c r="U133" s="44" t="s">
        <v>40</v>
      </c>
      <c r="V133" s="34"/>
      <c r="W133" s="200" t="n">
        <f aca="false">V133*K133</f>
        <v>0</v>
      </c>
      <c r="X133" s="200" t="n">
        <v>0</v>
      </c>
      <c r="Y133" s="200" t="n">
        <f aca="false">X133*K133</f>
        <v>0</v>
      </c>
      <c r="Z133" s="200" t="n">
        <v>0</v>
      </c>
      <c r="AA133" s="201" t="n">
        <f aca="false">Z133*K133</f>
        <v>0</v>
      </c>
      <c r="AR133" s="10" t="s">
        <v>140</v>
      </c>
      <c r="AT133" s="10" t="s">
        <v>136</v>
      </c>
      <c r="AU133" s="10" t="s">
        <v>114</v>
      </c>
      <c r="AY133" s="10" t="s">
        <v>135</v>
      </c>
      <c r="BE133" s="119" t="n">
        <f aca="false">IF(U133="základná",N133,0)</f>
        <v>0</v>
      </c>
      <c r="BF133" s="119" t="n">
        <f aca="false">IF(U133="znížená",N133,0)</f>
        <v>0</v>
      </c>
      <c r="BG133" s="119" t="n">
        <f aca="false">IF(U133="zákl. prenesená",N133,0)</f>
        <v>0</v>
      </c>
      <c r="BH133" s="119" t="n">
        <f aca="false">IF(U133="zníž. prenesená",N133,0)</f>
        <v>0</v>
      </c>
      <c r="BI133" s="119" t="n">
        <f aca="false">IF(U133="nulová",N133,0)</f>
        <v>0</v>
      </c>
      <c r="BJ133" s="10" t="s">
        <v>114</v>
      </c>
      <c r="BK133" s="119" t="n">
        <f aca="false">ROUND(L133*K133,2)</f>
        <v>0</v>
      </c>
      <c r="BL133" s="10" t="s">
        <v>140</v>
      </c>
      <c r="BM133" s="10" t="s">
        <v>199</v>
      </c>
    </row>
    <row collapsed="false" customFormat="true" customHeight="true" hidden="false" ht="25.5" outlineLevel="0" r="134" s="32">
      <c r="B134" s="159"/>
      <c r="C134" s="202" t="s">
        <v>164</v>
      </c>
      <c r="D134" s="202" t="s">
        <v>179</v>
      </c>
      <c r="E134" s="203" t="s">
        <v>200</v>
      </c>
      <c r="F134" s="204" t="s">
        <v>201</v>
      </c>
      <c r="G134" s="204"/>
      <c r="H134" s="204"/>
      <c r="I134" s="204"/>
      <c r="J134" s="205" t="s">
        <v>139</v>
      </c>
      <c r="K134" s="206" t="n">
        <v>150</v>
      </c>
      <c r="L134" s="207" t="n">
        <v>0</v>
      </c>
      <c r="M134" s="207"/>
      <c r="N134" s="206" t="n">
        <f aca="false">ROUND(L134*K134,2)</f>
        <v>0</v>
      </c>
      <c r="O134" s="206"/>
      <c r="P134" s="206"/>
      <c r="Q134" s="206"/>
      <c r="R134" s="161"/>
      <c r="T134" s="199"/>
      <c r="U134" s="44" t="s">
        <v>40</v>
      </c>
      <c r="V134" s="34"/>
      <c r="W134" s="200" t="n">
        <f aca="false">V134*K134</f>
        <v>0</v>
      </c>
      <c r="X134" s="200" t="n">
        <v>0.002</v>
      </c>
      <c r="Y134" s="200" t="n">
        <f aca="false">X134*K134</f>
        <v>0.3</v>
      </c>
      <c r="Z134" s="200" t="n">
        <v>0</v>
      </c>
      <c r="AA134" s="201" t="n">
        <f aca="false">Z134*K134</f>
        <v>0</v>
      </c>
      <c r="AR134" s="10" t="s">
        <v>147</v>
      </c>
      <c r="AT134" s="10" t="s">
        <v>179</v>
      </c>
      <c r="AU134" s="10" t="s">
        <v>114</v>
      </c>
      <c r="AY134" s="10" t="s">
        <v>135</v>
      </c>
      <c r="BE134" s="119" t="n">
        <f aca="false">IF(U134="základná",N134,0)</f>
        <v>0</v>
      </c>
      <c r="BF134" s="119" t="n">
        <f aca="false">IF(U134="znížená",N134,0)</f>
        <v>0</v>
      </c>
      <c r="BG134" s="119" t="n">
        <f aca="false">IF(U134="zákl. prenesená",N134,0)</f>
        <v>0</v>
      </c>
      <c r="BH134" s="119" t="n">
        <f aca="false">IF(U134="zníž. prenesená",N134,0)</f>
        <v>0</v>
      </c>
      <c r="BI134" s="119" t="n">
        <f aca="false">IF(U134="nulová",N134,0)</f>
        <v>0</v>
      </c>
      <c r="BJ134" s="10" t="s">
        <v>114</v>
      </c>
      <c r="BK134" s="119" t="n">
        <f aca="false">ROUND(L134*K134,2)</f>
        <v>0</v>
      </c>
      <c r="BL134" s="10" t="s">
        <v>140</v>
      </c>
      <c r="BM134" s="10" t="s">
        <v>202</v>
      </c>
    </row>
    <row collapsed="false" customFormat="true" customHeight="true" hidden="false" ht="38.25" outlineLevel="0" r="135" s="32">
      <c r="B135" s="159"/>
      <c r="C135" s="193" t="s">
        <v>203</v>
      </c>
      <c r="D135" s="193" t="s">
        <v>136</v>
      </c>
      <c r="E135" s="194" t="s">
        <v>204</v>
      </c>
      <c r="F135" s="195" t="s">
        <v>205</v>
      </c>
      <c r="G135" s="195"/>
      <c r="H135" s="195"/>
      <c r="I135" s="195"/>
      <c r="J135" s="196" t="s">
        <v>206</v>
      </c>
      <c r="K135" s="197" t="n">
        <v>220</v>
      </c>
      <c r="L135" s="198" t="n">
        <v>0</v>
      </c>
      <c r="M135" s="198"/>
      <c r="N135" s="197" t="n">
        <f aca="false">ROUND(L135*K135,2)</f>
        <v>0</v>
      </c>
      <c r="O135" s="197"/>
      <c r="P135" s="197"/>
      <c r="Q135" s="197"/>
      <c r="R135" s="161"/>
      <c r="T135" s="199"/>
      <c r="U135" s="44" t="s">
        <v>40</v>
      </c>
      <c r="V135" s="34"/>
      <c r="W135" s="200" t="n">
        <f aca="false">V135*K135</f>
        <v>0</v>
      </c>
      <c r="X135" s="200" t="n">
        <v>0</v>
      </c>
      <c r="Y135" s="200" t="n">
        <f aca="false">X135*K135</f>
        <v>0</v>
      </c>
      <c r="Z135" s="200" t="n">
        <v>0</v>
      </c>
      <c r="AA135" s="201" t="n">
        <f aca="false">Z135*K135</f>
        <v>0</v>
      </c>
      <c r="AR135" s="10" t="s">
        <v>140</v>
      </c>
      <c r="AT135" s="10" t="s">
        <v>136</v>
      </c>
      <c r="AU135" s="10" t="s">
        <v>114</v>
      </c>
      <c r="AY135" s="10" t="s">
        <v>135</v>
      </c>
      <c r="BE135" s="119" t="n">
        <f aca="false">IF(U135="základná",N135,0)</f>
        <v>0</v>
      </c>
      <c r="BF135" s="119" t="n">
        <f aca="false">IF(U135="znížená",N135,0)</f>
        <v>0</v>
      </c>
      <c r="BG135" s="119" t="n">
        <f aca="false">IF(U135="zákl. prenesená",N135,0)</f>
        <v>0</v>
      </c>
      <c r="BH135" s="119" t="n">
        <f aca="false">IF(U135="zníž. prenesená",N135,0)</f>
        <v>0</v>
      </c>
      <c r="BI135" s="119" t="n">
        <f aca="false">IF(U135="nulová",N135,0)</f>
        <v>0</v>
      </c>
      <c r="BJ135" s="10" t="s">
        <v>114</v>
      </c>
      <c r="BK135" s="119" t="n">
        <f aca="false">ROUND(L135*K135,2)</f>
        <v>0</v>
      </c>
      <c r="BL135" s="10" t="s">
        <v>140</v>
      </c>
      <c r="BM135" s="10" t="s">
        <v>207</v>
      </c>
    </row>
    <row collapsed="false" customFormat="true" customHeight="true" hidden="false" ht="25.5" outlineLevel="0" r="136" s="32">
      <c r="B136" s="159"/>
      <c r="C136" s="193" t="s">
        <v>9</v>
      </c>
      <c r="D136" s="193" t="s">
        <v>136</v>
      </c>
      <c r="E136" s="194" t="s">
        <v>208</v>
      </c>
      <c r="F136" s="195" t="s">
        <v>209</v>
      </c>
      <c r="G136" s="195"/>
      <c r="H136" s="195"/>
      <c r="I136" s="195"/>
      <c r="J136" s="196" t="s">
        <v>206</v>
      </c>
      <c r="K136" s="197" t="n">
        <v>22</v>
      </c>
      <c r="L136" s="198" t="n">
        <v>0</v>
      </c>
      <c r="M136" s="198"/>
      <c r="N136" s="197" t="n">
        <f aca="false">ROUND(L136*K136,2)</f>
        <v>0</v>
      </c>
      <c r="O136" s="197"/>
      <c r="P136" s="197"/>
      <c r="Q136" s="197"/>
      <c r="R136" s="161"/>
      <c r="T136" s="199"/>
      <c r="U136" s="44" t="s">
        <v>40</v>
      </c>
      <c r="V136" s="34"/>
      <c r="W136" s="200" t="n">
        <f aca="false">V136*K136</f>
        <v>0</v>
      </c>
      <c r="X136" s="200" t="n">
        <v>0</v>
      </c>
      <c r="Y136" s="200" t="n">
        <f aca="false">X136*K136</f>
        <v>0</v>
      </c>
      <c r="Z136" s="200" t="n">
        <v>0</v>
      </c>
      <c r="AA136" s="201" t="n">
        <f aca="false">Z136*K136</f>
        <v>0</v>
      </c>
      <c r="AR136" s="10" t="s">
        <v>140</v>
      </c>
      <c r="AT136" s="10" t="s">
        <v>136</v>
      </c>
      <c r="AU136" s="10" t="s">
        <v>114</v>
      </c>
      <c r="AY136" s="10" t="s">
        <v>135</v>
      </c>
      <c r="BE136" s="119" t="n">
        <f aca="false">IF(U136="základná",N136,0)</f>
        <v>0</v>
      </c>
      <c r="BF136" s="119" t="n">
        <f aca="false">IF(U136="znížená",N136,0)</f>
        <v>0</v>
      </c>
      <c r="BG136" s="119" t="n">
        <f aca="false">IF(U136="zákl. prenesená",N136,0)</f>
        <v>0</v>
      </c>
      <c r="BH136" s="119" t="n">
        <f aca="false">IF(U136="zníž. prenesená",N136,0)</f>
        <v>0</v>
      </c>
      <c r="BI136" s="119" t="n">
        <f aca="false">IF(U136="nulová",N136,0)</f>
        <v>0</v>
      </c>
      <c r="BJ136" s="10" t="s">
        <v>114</v>
      </c>
      <c r="BK136" s="119" t="n">
        <f aca="false">ROUND(L136*K136,2)</f>
        <v>0</v>
      </c>
      <c r="BL136" s="10" t="s">
        <v>140</v>
      </c>
      <c r="BM136" s="10" t="s">
        <v>210</v>
      </c>
    </row>
    <row collapsed="false" customFormat="true" customHeight="true" hidden="false" ht="51" outlineLevel="0" r="137" s="32">
      <c r="B137" s="159"/>
      <c r="C137" s="193" t="s">
        <v>211</v>
      </c>
      <c r="D137" s="193" t="s">
        <v>136</v>
      </c>
      <c r="E137" s="194" t="s">
        <v>212</v>
      </c>
      <c r="F137" s="195" t="s">
        <v>213</v>
      </c>
      <c r="G137" s="195"/>
      <c r="H137" s="195"/>
      <c r="I137" s="195"/>
      <c r="J137" s="196" t="s">
        <v>139</v>
      </c>
      <c r="K137" s="197" t="n">
        <v>22</v>
      </c>
      <c r="L137" s="198" t="n">
        <v>0</v>
      </c>
      <c r="M137" s="198"/>
      <c r="N137" s="197" t="n">
        <f aca="false">ROUND(L137*K137,2)</f>
        <v>0</v>
      </c>
      <c r="O137" s="197"/>
      <c r="P137" s="197"/>
      <c r="Q137" s="197"/>
      <c r="R137" s="161"/>
      <c r="T137" s="199"/>
      <c r="U137" s="44" t="s">
        <v>40</v>
      </c>
      <c r="V137" s="34"/>
      <c r="W137" s="200" t="n">
        <f aca="false">V137*K137</f>
        <v>0</v>
      </c>
      <c r="X137" s="200" t="n">
        <v>0</v>
      </c>
      <c r="Y137" s="200" t="n">
        <f aca="false">X137*K137</f>
        <v>0</v>
      </c>
      <c r="Z137" s="200" t="n">
        <v>0</v>
      </c>
      <c r="AA137" s="201" t="n">
        <f aca="false">Z137*K137</f>
        <v>0</v>
      </c>
      <c r="AR137" s="10" t="s">
        <v>140</v>
      </c>
      <c r="AT137" s="10" t="s">
        <v>136</v>
      </c>
      <c r="AU137" s="10" t="s">
        <v>114</v>
      </c>
      <c r="AY137" s="10" t="s">
        <v>135</v>
      </c>
      <c r="BE137" s="119" t="n">
        <f aca="false">IF(U137="základná",N137,0)</f>
        <v>0</v>
      </c>
      <c r="BF137" s="119" t="n">
        <f aca="false">IF(U137="znížená",N137,0)</f>
        <v>0</v>
      </c>
      <c r="BG137" s="119" t="n">
        <f aca="false">IF(U137="zákl. prenesená",N137,0)</f>
        <v>0</v>
      </c>
      <c r="BH137" s="119" t="n">
        <f aca="false">IF(U137="zníž. prenesená",N137,0)</f>
        <v>0</v>
      </c>
      <c r="BI137" s="119" t="n">
        <f aca="false">IF(U137="nulová",N137,0)</f>
        <v>0</v>
      </c>
      <c r="BJ137" s="10" t="s">
        <v>114</v>
      </c>
      <c r="BK137" s="119" t="n">
        <f aca="false">ROUND(L137*K137,2)</f>
        <v>0</v>
      </c>
      <c r="BL137" s="10" t="s">
        <v>140</v>
      </c>
      <c r="BM137" s="10" t="s">
        <v>214</v>
      </c>
    </row>
    <row collapsed="false" customFormat="true" customHeight="true" hidden="false" ht="25.5" outlineLevel="0" r="138" s="32">
      <c r="B138" s="159"/>
      <c r="C138" s="193" t="s">
        <v>170</v>
      </c>
      <c r="D138" s="193" t="s">
        <v>136</v>
      </c>
      <c r="E138" s="194" t="s">
        <v>215</v>
      </c>
      <c r="F138" s="195" t="s">
        <v>216</v>
      </c>
      <c r="G138" s="195"/>
      <c r="H138" s="195"/>
      <c r="I138" s="195"/>
      <c r="J138" s="196" t="s">
        <v>217</v>
      </c>
      <c r="K138" s="197" t="n">
        <v>33</v>
      </c>
      <c r="L138" s="198" t="n">
        <v>0</v>
      </c>
      <c r="M138" s="198"/>
      <c r="N138" s="197" t="n">
        <f aca="false">ROUND(L138*K138,2)</f>
        <v>0</v>
      </c>
      <c r="O138" s="197"/>
      <c r="P138" s="197"/>
      <c r="Q138" s="197"/>
      <c r="R138" s="161"/>
      <c r="T138" s="199"/>
      <c r="U138" s="44" t="s">
        <v>40</v>
      </c>
      <c r="V138" s="34"/>
      <c r="W138" s="200" t="n">
        <f aca="false">V138*K138</f>
        <v>0</v>
      </c>
      <c r="X138" s="200" t="n">
        <v>0</v>
      </c>
      <c r="Y138" s="200" t="n">
        <f aca="false">X138*K138</f>
        <v>0</v>
      </c>
      <c r="Z138" s="200" t="n">
        <v>0</v>
      </c>
      <c r="AA138" s="201" t="n">
        <f aca="false">Z138*K138</f>
        <v>0</v>
      </c>
      <c r="AR138" s="10" t="s">
        <v>140</v>
      </c>
      <c r="AT138" s="10" t="s">
        <v>136</v>
      </c>
      <c r="AU138" s="10" t="s">
        <v>114</v>
      </c>
      <c r="AY138" s="10" t="s">
        <v>135</v>
      </c>
      <c r="BE138" s="119" t="n">
        <f aca="false">IF(U138="základná",N138,0)</f>
        <v>0</v>
      </c>
      <c r="BF138" s="119" t="n">
        <f aca="false">IF(U138="znížená",N138,0)</f>
        <v>0</v>
      </c>
      <c r="BG138" s="119" t="n">
        <f aca="false">IF(U138="zákl. prenesená",N138,0)</f>
        <v>0</v>
      </c>
      <c r="BH138" s="119" t="n">
        <f aca="false">IF(U138="zníž. prenesená",N138,0)</f>
        <v>0</v>
      </c>
      <c r="BI138" s="119" t="n">
        <f aca="false">IF(U138="nulová",N138,0)</f>
        <v>0</v>
      </c>
      <c r="BJ138" s="10" t="s">
        <v>114</v>
      </c>
      <c r="BK138" s="119" t="n">
        <f aca="false">ROUND(L138*K138,2)</f>
        <v>0</v>
      </c>
      <c r="BL138" s="10" t="s">
        <v>140</v>
      </c>
      <c r="BM138" s="10" t="s">
        <v>218</v>
      </c>
    </row>
    <row collapsed="false" customFormat="true" customHeight="true" hidden="false" ht="25.5" outlineLevel="0" r="139" s="32">
      <c r="B139" s="159"/>
      <c r="C139" s="202" t="s">
        <v>219</v>
      </c>
      <c r="D139" s="202" t="s">
        <v>179</v>
      </c>
      <c r="E139" s="203" t="s">
        <v>220</v>
      </c>
      <c r="F139" s="204" t="s">
        <v>221</v>
      </c>
      <c r="G139" s="204"/>
      <c r="H139" s="204"/>
      <c r="I139" s="204"/>
      <c r="J139" s="205" t="s">
        <v>222</v>
      </c>
      <c r="K139" s="206" t="n">
        <v>1</v>
      </c>
      <c r="L139" s="207" t="n">
        <v>0</v>
      </c>
      <c r="M139" s="207"/>
      <c r="N139" s="206" t="n">
        <f aca="false">ROUND(L139*K139,2)</f>
        <v>0</v>
      </c>
      <c r="O139" s="206"/>
      <c r="P139" s="206"/>
      <c r="Q139" s="206"/>
      <c r="R139" s="161"/>
      <c r="T139" s="199"/>
      <c r="U139" s="44" t="s">
        <v>40</v>
      </c>
      <c r="V139" s="34"/>
      <c r="W139" s="200" t="n">
        <f aca="false">V139*K139</f>
        <v>0</v>
      </c>
      <c r="X139" s="200" t="n">
        <v>0.02</v>
      </c>
      <c r="Y139" s="200" t="n">
        <f aca="false">X139*K139</f>
        <v>0.02</v>
      </c>
      <c r="Z139" s="200" t="n">
        <v>0</v>
      </c>
      <c r="AA139" s="201" t="n">
        <f aca="false">Z139*K139</f>
        <v>0</v>
      </c>
      <c r="AR139" s="10" t="s">
        <v>147</v>
      </c>
      <c r="AT139" s="10" t="s">
        <v>179</v>
      </c>
      <c r="AU139" s="10" t="s">
        <v>114</v>
      </c>
      <c r="AY139" s="10" t="s">
        <v>135</v>
      </c>
      <c r="BE139" s="119" t="n">
        <f aca="false">IF(U139="základná",N139,0)</f>
        <v>0</v>
      </c>
      <c r="BF139" s="119" t="n">
        <f aca="false">IF(U139="znížená",N139,0)</f>
        <v>0</v>
      </c>
      <c r="BG139" s="119" t="n">
        <f aca="false">IF(U139="zákl. prenesená",N139,0)</f>
        <v>0</v>
      </c>
      <c r="BH139" s="119" t="n">
        <f aca="false">IF(U139="zníž. prenesená",N139,0)</f>
        <v>0</v>
      </c>
      <c r="BI139" s="119" t="n">
        <f aca="false">IF(U139="nulová",N139,0)</f>
        <v>0</v>
      </c>
      <c r="BJ139" s="10" t="s">
        <v>114</v>
      </c>
      <c r="BK139" s="119" t="n">
        <f aca="false">ROUND(L139*K139,2)</f>
        <v>0</v>
      </c>
      <c r="BL139" s="10" t="s">
        <v>140</v>
      </c>
      <c r="BM139" s="10" t="s">
        <v>223</v>
      </c>
    </row>
    <row collapsed="false" customFormat="true" customHeight="true" hidden="false" ht="25.5" outlineLevel="0" r="140" s="32">
      <c r="B140" s="159"/>
      <c r="C140" s="202" t="s">
        <v>174</v>
      </c>
      <c r="D140" s="202" t="s">
        <v>179</v>
      </c>
      <c r="E140" s="203" t="s">
        <v>224</v>
      </c>
      <c r="F140" s="204" t="s">
        <v>225</v>
      </c>
      <c r="G140" s="204"/>
      <c r="H140" s="204"/>
      <c r="I140" s="204"/>
      <c r="J140" s="205" t="s">
        <v>222</v>
      </c>
      <c r="K140" s="206" t="n">
        <v>3</v>
      </c>
      <c r="L140" s="207" t="n">
        <v>0</v>
      </c>
      <c r="M140" s="207"/>
      <c r="N140" s="206" t="n">
        <f aca="false">ROUND(L140*K140,2)</f>
        <v>0</v>
      </c>
      <c r="O140" s="206"/>
      <c r="P140" s="206"/>
      <c r="Q140" s="206"/>
      <c r="R140" s="161"/>
      <c r="T140" s="199"/>
      <c r="U140" s="44" t="s">
        <v>40</v>
      </c>
      <c r="V140" s="34"/>
      <c r="W140" s="200" t="n">
        <f aca="false">V140*K140</f>
        <v>0</v>
      </c>
      <c r="X140" s="200" t="n">
        <v>0.005</v>
      </c>
      <c r="Y140" s="200" t="n">
        <f aca="false">X140*K140</f>
        <v>0.015</v>
      </c>
      <c r="Z140" s="200" t="n">
        <v>0</v>
      </c>
      <c r="AA140" s="201" t="n">
        <f aca="false">Z140*K140</f>
        <v>0</v>
      </c>
      <c r="AR140" s="10" t="s">
        <v>147</v>
      </c>
      <c r="AT140" s="10" t="s">
        <v>179</v>
      </c>
      <c r="AU140" s="10" t="s">
        <v>114</v>
      </c>
      <c r="AY140" s="10" t="s">
        <v>135</v>
      </c>
      <c r="BE140" s="119" t="n">
        <f aca="false">IF(U140="základná",N140,0)</f>
        <v>0</v>
      </c>
      <c r="BF140" s="119" t="n">
        <f aca="false">IF(U140="znížená",N140,0)</f>
        <v>0</v>
      </c>
      <c r="BG140" s="119" t="n">
        <f aca="false">IF(U140="zákl. prenesená",N140,0)</f>
        <v>0</v>
      </c>
      <c r="BH140" s="119" t="n">
        <f aca="false">IF(U140="zníž. prenesená",N140,0)</f>
        <v>0</v>
      </c>
      <c r="BI140" s="119" t="n">
        <f aca="false">IF(U140="nulová",N140,0)</f>
        <v>0</v>
      </c>
      <c r="BJ140" s="10" t="s">
        <v>114</v>
      </c>
      <c r="BK140" s="119" t="n">
        <f aca="false">ROUND(L140*K140,2)</f>
        <v>0</v>
      </c>
      <c r="BL140" s="10" t="s">
        <v>140</v>
      </c>
      <c r="BM140" s="10" t="s">
        <v>226</v>
      </c>
    </row>
    <row collapsed="false" customFormat="true" customHeight="true" hidden="false" ht="38.25" outlineLevel="0" r="141" s="32">
      <c r="B141" s="159"/>
      <c r="C141" s="193" t="s">
        <v>227</v>
      </c>
      <c r="D141" s="193" t="s">
        <v>136</v>
      </c>
      <c r="E141" s="194" t="s">
        <v>228</v>
      </c>
      <c r="F141" s="195" t="s">
        <v>229</v>
      </c>
      <c r="G141" s="195"/>
      <c r="H141" s="195"/>
      <c r="I141" s="195"/>
      <c r="J141" s="196" t="s">
        <v>139</v>
      </c>
      <c r="K141" s="197" t="n">
        <v>22</v>
      </c>
      <c r="L141" s="198" t="n">
        <v>0</v>
      </c>
      <c r="M141" s="198"/>
      <c r="N141" s="197" t="n">
        <f aca="false">ROUND(L141*K141,2)</f>
        <v>0</v>
      </c>
      <c r="O141" s="197"/>
      <c r="P141" s="197"/>
      <c r="Q141" s="197"/>
      <c r="R141" s="161"/>
      <c r="T141" s="199"/>
      <c r="U141" s="44" t="s">
        <v>40</v>
      </c>
      <c r="V141" s="34"/>
      <c r="W141" s="200" t="n">
        <f aca="false">V141*K141</f>
        <v>0</v>
      </c>
      <c r="X141" s="200" t="n">
        <v>0</v>
      </c>
      <c r="Y141" s="200" t="n">
        <f aca="false">X141*K141</f>
        <v>0</v>
      </c>
      <c r="Z141" s="200" t="n">
        <v>0</v>
      </c>
      <c r="AA141" s="201" t="n">
        <f aca="false">Z141*K141</f>
        <v>0</v>
      </c>
      <c r="AR141" s="10" t="s">
        <v>140</v>
      </c>
      <c r="AT141" s="10" t="s">
        <v>136</v>
      </c>
      <c r="AU141" s="10" t="s">
        <v>114</v>
      </c>
      <c r="AY141" s="10" t="s">
        <v>135</v>
      </c>
      <c r="BE141" s="119" t="n">
        <f aca="false">IF(U141="základná",N141,0)</f>
        <v>0</v>
      </c>
      <c r="BF141" s="119" t="n">
        <f aca="false">IF(U141="znížená",N141,0)</f>
        <v>0</v>
      </c>
      <c r="BG141" s="119" t="n">
        <f aca="false">IF(U141="zákl. prenesená",N141,0)</f>
        <v>0</v>
      </c>
      <c r="BH141" s="119" t="n">
        <f aca="false">IF(U141="zníž. prenesená",N141,0)</f>
        <v>0</v>
      </c>
      <c r="BI141" s="119" t="n">
        <f aca="false">IF(U141="nulová",N141,0)</f>
        <v>0</v>
      </c>
      <c r="BJ141" s="10" t="s">
        <v>114</v>
      </c>
      <c r="BK141" s="119" t="n">
        <f aca="false">ROUND(L141*K141,2)</f>
        <v>0</v>
      </c>
      <c r="BL141" s="10" t="s">
        <v>140</v>
      </c>
      <c r="BM141" s="10" t="s">
        <v>230</v>
      </c>
    </row>
    <row collapsed="false" customFormat="true" customHeight="true" hidden="false" ht="16.5" outlineLevel="0" r="142" s="32">
      <c r="B142" s="159"/>
      <c r="C142" s="202" t="s">
        <v>177</v>
      </c>
      <c r="D142" s="202" t="s">
        <v>179</v>
      </c>
      <c r="E142" s="203" t="s">
        <v>231</v>
      </c>
      <c r="F142" s="204" t="s">
        <v>232</v>
      </c>
      <c r="G142" s="204"/>
      <c r="H142" s="204"/>
      <c r="I142" s="204"/>
      <c r="J142" s="205" t="s">
        <v>139</v>
      </c>
      <c r="K142" s="206" t="n">
        <v>22</v>
      </c>
      <c r="L142" s="207" t="n">
        <v>0</v>
      </c>
      <c r="M142" s="207"/>
      <c r="N142" s="206" t="n">
        <f aca="false">ROUND(L142*K142,2)</f>
        <v>0</v>
      </c>
      <c r="O142" s="206"/>
      <c r="P142" s="206"/>
      <c r="Q142" s="206"/>
      <c r="R142" s="161"/>
      <c r="T142" s="199"/>
      <c r="U142" s="44" t="s">
        <v>40</v>
      </c>
      <c r="V142" s="34"/>
      <c r="W142" s="200" t="n">
        <f aca="false">V142*K142</f>
        <v>0</v>
      </c>
      <c r="X142" s="200" t="n">
        <v>0.2</v>
      </c>
      <c r="Y142" s="200" t="n">
        <f aca="false">X142*K142</f>
        <v>4.4</v>
      </c>
      <c r="Z142" s="200" t="n">
        <v>0</v>
      </c>
      <c r="AA142" s="201" t="n">
        <f aca="false">Z142*K142</f>
        <v>0</v>
      </c>
      <c r="AR142" s="10" t="s">
        <v>147</v>
      </c>
      <c r="AT142" s="10" t="s">
        <v>179</v>
      </c>
      <c r="AU142" s="10" t="s">
        <v>114</v>
      </c>
      <c r="AY142" s="10" t="s">
        <v>135</v>
      </c>
      <c r="BE142" s="119" t="n">
        <f aca="false">IF(U142="základná",N142,0)</f>
        <v>0</v>
      </c>
      <c r="BF142" s="119" t="n">
        <f aca="false">IF(U142="znížená",N142,0)</f>
        <v>0</v>
      </c>
      <c r="BG142" s="119" t="n">
        <f aca="false">IF(U142="zákl. prenesená",N142,0)</f>
        <v>0</v>
      </c>
      <c r="BH142" s="119" t="n">
        <f aca="false">IF(U142="zníž. prenesená",N142,0)</f>
        <v>0</v>
      </c>
      <c r="BI142" s="119" t="n">
        <f aca="false">IF(U142="nulová",N142,0)</f>
        <v>0</v>
      </c>
      <c r="BJ142" s="10" t="s">
        <v>114</v>
      </c>
      <c r="BK142" s="119" t="n">
        <f aca="false">ROUND(L142*K142,2)</f>
        <v>0</v>
      </c>
      <c r="BL142" s="10" t="s">
        <v>140</v>
      </c>
      <c r="BM142" s="10" t="s">
        <v>233</v>
      </c>
    </row>
    <row collapsed="false" customFormat="true" customHeight="true" hidden="false" ht="38.25" outlineLevel="0" r="143" s="32">
      <c r="B143" s="159"/>
      <c r="C143" s="193" t="s">
        <v>234</v>
      </c>
      <c r="D143" s="193" t="s">
        <v>136</v>
      </c>
      <c r="E143" s="194" t="s">
        <v>235</v>
      </c>
      <c r="F143" s="195" t="s">
        <v>236</v>
      </c>
      <c r="G143" s="195"/>
      <c r="H143" s="195"/>
      <c r="I143" s="195"/>
      <c r="J143" s="196" t="s">
        <v>139</v>
      </c>
      <c r="K143" s="197" t="n">
        <v>34</v>
      </c>
      <c r="L143" s="198" t="n">
        <v>0</v>
      </c>
      <c r="M143" s="198"/>
      <c r="N143" s="197" t="n">
        <f aca="false">ROUND(L143*K143,2)</f>
        <v>0</v>
      </c>
      <c r="O143" s="197"/>
      <c r="P143" s="197"/>
      <c r="Q143" s="197"/>
      <c r="R143" s="161"/>
      <c r="T143" s="199"/>
      <c r="U143" s="44" t="s">
        <v>40</v>
      </c>
      <c r="V143" s="34"/>
      <c r="W143" s="200" t="n">
        <f aca="false">V143*K143</f>
        <v>0</v>
      </c>
      <c r="X143" s="200" t="n">
        <v>0</v>
      </c>
      <c r="Y143" s="200" t="n">
        <f aca="false">X143*K143</f>
        <v>0</v>
      </c>
      <c r="Z143" s="200" t="n">
        <v>0</v>
      </c>
      <c r="AA143" s="201" t="n">
        <f aca="false">Z143*K143</f>
        <v>0</v>
      </c>
      <c r="AR143" s="10" t="s">
        <v>140</v>
      </c>
      <c r="AT143" s="10" t="s">
        <v>136</v>
      </c>
      <c r="AU143" s="10" t="s">
        <v>114</v>
      </c>
      <c r="AY143" s="10" t="s">
        <v>135</v>
      </c>
      <c r="BE143" s="119" t="n">
        <f aca="false">IF(U143="základná",N143,0)</f>
        <v>0</v>
      </c>
      <c r="BF143" s="119" t="n">
        <f aca="false">IF(U143="znížená",N143,0)</f>
        <v>0</v>
      </c>
      <c r="BG143" s="119" t="n">
        <f aca="false">IF(U143="zákl. prenesená",N143,0)</f>
        <v>0</v>
      </c>
      <c r="BH143" s="119" t="n">
        <f aca="false">IF(U143="zníž. prenesená",N143,0)</f>
        <v>0</v>
      </c>
      <c r="BI143" s="119" t="n">
        <f aca="false">IF(U143="nulová",N143,0)</f>
        <v>0</v>
      </c>
      <c r="BJ143" s="10" t="s">
        <v>114</v>
      </c>
      <c r="BK143" s="119" t="n">
        <f aca="false">ROUND(L143*K143,2)</f>
        <v>0</v>
      </c>
      <c r="BL143" s="10" t="s">
        <v>140</v>
      </c>
      <c r="BM143" s="10" t="s">
        <v>237</v>
      </c>
    </row>
    <row collapsed="false" customFormat="true" customHeight="true" hidden="false" ht="16.5" outlineLevel="0" r="144" s="32">
      <c r="B144" s="159"/>
      <c r="C144" s="202" t="s">
        <v>182</v>
      </c>
      <c r="D144" s="202" t="s">
        <v>179</v>
      </c>
      <c r="E144" s="203" t="s">
        <v>238</v>
      </c>
      <c r="F144" s="204" t="s">
        <v>239</v>
      </c>
      <c r="G144" s="204"/>
      <c r="H144" s="204"/>
      <c r="I144" s="204"/>
      <c r="J144" s="205" t="s">
        <v>139</v>
      </c>
      <c r="K144" s="206" t="n">
        <v>1</v>
      </c>
      <c r="L144" s="207" t="n">
        <v>0</v>
      </c>
      <c r="M144" s="207"/>
      <c r="N144" s="206" t="n">
        <f aca="false">ROUND(L144*K144,2)</f>
        <v>0</v>
      </c>
      <c r="O144" s="206"/>
      <c r="P144" s="206"/>
      <c r="Q144" s="206"/>
      <c r="R144" s="161"/>
      <c r="T144" s="199"/>
      <c r="U144" s="44" t="s">
        <v>40</v>
      </c>
      <c r="V144" s="34"/>
      <c r="W144" s="200" t="n">
        <f aca="false">V144*K144</f>
        <v>0</v>
      </c>
      <c r="X144" s="200" t="n">
        <v>0.00176</v>
      </c>
      <c r="Y144" s="200" t="n">
        <f aca="false">X144*K144</f>
        <v>0.00176</v>
      </c>
      <c r="Z144" s="200" t="n">
        <v>0</v>
      </c>
      <c r="AA144" s="201" t="n">
        <f aca="false">Z144*K144</f>
        <v>0</v>
      </c>
      <c r="AR144" s="10" t="s">
        <v>147</v>
      </c>
      <c r="AT144" s="10" t="s">
        <v>179</v>
      </c>
      <c r="AU144" s="10" t="s">
        <v>114</v>
      </c>
      <c r="AY144" s="10" t="s">
        <v>135</v>
      </c>
      <c r="BE144" s="119" t="n">
        <f aca="false">IF(U144="základná",N144,0)</f>
        <v>0</v>
      </c>
      <c r="BF144" s="119" t="n">
        <f aca="false">IF(U144="znížená",N144,0)</f>
        <v>0</v>
      </c>
      <c r="BG144" s="119" t="n">
        <f aca="false">IF(U144="zákl. prenesená",N144,0)</f>
        <v>0</v>
      </c>
      <c r="BH144" s="119" t="n">
        <f aca="false">IF(U144="zníž. prenesená",N144,0)</f>
        <v>0</v>
      </c>
      <c r="BI144" s="119" t="n">
        <f aca="false">IF(U144="nulová",N144,0)</f>
        <v>0</v>
      </c>
      <c r="BJ144" s="10" t="s">
        <v>114</v>
      </c>
      <c r="BK144" s="119" t="n">
        <f aca="false">ROUND(L144*K144,2)</f>
        <v>0</v>
      </c>
      <c r="BL144" s="10" t="s">
        <v>140</v>
      </c>
      <c r="BM144" s="10" t="s">
        <v>240</v>
      </c>
    </row>
    <row collapsed="false" customFormat="true" customHeight="true" hidden="false" ht="38.25" outlineLevel="0" r="145" s="32">
      <c r="B145" s="159"/>
      <c r="C145" s="193" t="s">
        <v>241</v>
      </c>
      <c r="D145" s="193" t="s">
        <v>136</v>
      </c>
      <c r="E145" s="194" t="s">
        <v>242</v>
      </c>
      <c r="F145" s="195" t="s">
        <v>243</v>
      </c>
      <c r="G145" s="195"/>
      <c r="H145" s="195"/>
      <c r="I145" s="195"/>
      <c r="J145" s="196" t="s">
        <v>206</v>
      </c>
      <c r="K145" s="197" t="n">
        <v>1.38</v>
      </c>
      <c r="L145" s="198" t="n">
        <v>0</v>
      </c>
      <c r="M145" s="198"/>
      <c r="N145" s="197" t="n">
        <f aca="false">ROUND(L145*K145,2)</f>
        <v>0</v>
      </c>
      <c r="O145" s="197"/>
      <c r="P145" s="197"/>
      <c r="Q145" s="197"/>
      <c r="R145" s="161"/>
      <c r="T145" s="199"/>
      <c r="U145" s="44" t="s">
        <v>40</v>
      </c>
      <c r="V145" s="34"/>
      <c r="W145" s="200" t="n">
        <f aca="false">V145*K145</f>
        <v>0</v>
      </c>
      <c r="X145" s="200" t="n">
        <v>0</v>
      </c>
      <c r="Y145" s="200" t="n">
        <f aca="false">X145*K145</f>
        <v>0</v>
      </c>
      <c r="Z145" s="200" t="n">
        <v>0</v>
      </c>
      <c r="AA145" s="201" t="n">
        <f aca="false">Z145*K145</f>
        <v>0</v>
      </c>
      <c r="AR145" s="10" t="s">
        <v>140</v>
      </c>
      <c r="AT145" s="10" t="s">
        <v>136</v>
      </c>
      <c r="AU145" s="10" t="s">
        <v>114</v>
      </c>
      <c r="AY145" s="10" t="s">
        <v>135</v>
      </c>
      <c r="BE145" s="119" t="n">
        <f aca="false">IF(U145="základná",N145,0)</f>
        <v>0</v>
      </c>
      <c r="BF145" s="119" t="n">
        <f aca="false">IF(U145="znížená",N145,0)</f>
        <v>0</v>
      </c>
      <c r="BG145" s="119" t="n">
        <f aca="false">IF(U145="zákl. prenesená",N145,0)</f>
        <v>0</v>
      </c>
      <c r="BH145" s="119" t="n">
        <f aca="false">IF(U145="zníž. prenesená",N145,0)</f>
        <v>0</v>
      </c>
      <c r="BI145" s="119" t="n">
        <f aca="false">IF(U145="nulová",N145,0)</f>
        <v>0</v>
      </c>
      <c r="BJ145" s="10" t="s">
        <v>114</v>
      </c>
      <c r="BK145" s="119" t="n">
        <f aca="false">ROUND(L145*K145,2)</f>
        <v>0</v>
      </c>
      <c r="BL145" s="10" t="s">
        <v>140</v>
      </c>
      <c r="BM145" s="10" t="s">
        <v>244</v>
      </c>
    </row>
    <row collapsed="false" customFormat="true" customHeight="true" hidden="false" ht="16.5" outlineLevel="0" r="146" s="32">
      <c r="B146" s="159"/>
      <c r="C146" s="202" t="s">
        <v>186</v>
      </c>
      <c r="D146" s="202" t="s">
        <v>179</v>
      </c>
      <c r="E146" s="203" t="s">
        <v>245</v>
      </c>
      <c r="F146" s="204" t="s">
        <v>246</v>
      </c>
      <c r="G146" s="204"/>
      <c r="H146" s="204"/>
      <c r="I146" s="204"/>
      <c r="J146" s="205" t="s">
        <v>139</v>
      </c>
      <c r="K146" s="206" t="n">
        <v>1</v>
      </c>
      <c r="L146" s="207" t="n">
        <v>0</v>
      </c>
      <c r="M146" s="207"/>
      <c r="N146" s="206" t="n">
        <f aca="false">ROUND(L146*K146,2)</f>
        <v>0</v>
      </c>
      <c r="O146" s="206"/>
      <c r="P146" s="206"/>
      <c r="Q146" s="206"/>
      <c r="R146" s="161"/>
      <c r="T146" s="199"/>
      <c r="U146" s="44" t="s">
        <v>40</v>
      </c>
      <c r="V146" s="34"/>
      <c r="W146" s="200" t="n">
        <f aca="false">V146*K146</f>
        <v>0</v>
      </c>
      <c r="X146" s="200" t="n">
        <v>0.0005</v>
      </c>
      <c r="Y146" s="200" t="n">
        <f aca="false">X146*K146</f>
        <v>0.0005</v>
      </c>
      <c r="Z146" s="200" t="n">
        <v>0</v>
      </c>
      <c r="AA146" s="201" t="n">
        <f aca="false">Z146*K146</f>
        <v>0</v>
      </c>
      <c r="AR146" s="10" t="s">
        <v>147</v>
      </c>
      <c r="AT146" s="10" t="s">
        <v>179</v>
      </c>
      <c r="AU146" s="10" t="s">
        <v>114</v>
      </c>
      <c r="AY146" s="10" t="s">
        <v>135</v>
      </c>
      <c r="BE146" s="119" t="n">
        <f aca="false">IF(U146="základná",N146,0)</f>
        <v>0</v>
      </c>
      <c r="BF146" s="119" t="n">
        <f aca="false">IF(U146="znížená",N146,0)</f>
        <v>0</v>
      </c>
      <c r="BG146" s="119" t="n">
        <f aca="false">IF(U146="zákl. prenesená",N146,0)</f>
        <v>0</v>
      </c>
      <c r="BH146" s="119" t="n">
        <f aca="false">IF(U146="zníž. prenesená",N146,0)</f>
        <v>0</v>
      </c>
      <c r="BI146" s="119" t="n">
        <f aca="false">IF(U146="nulová",N146,0)</f>
        <v>0</v>
      </c>
      <c r="BJ146" s="10" t="s">
        <v>114</v>
      </c>
      <c r="BK146" s="119" t="n">
        <f aca="false">ROUND(L146*K146,2)</f>
        <v>0</v>
      </c>
      <c r="BL146" s="10" t="s">
        <v>140</v>
      </c>
      <c r="BM146" s="10" t="s">
        <v>247</v>
      </c>
    </row>
    <row collapsed="false" customFormat="true" customHeight="true" hidden="false" ht="16.5" outlineLevel="0" r="147" s="32">
      <c r="B147" s="159"/>
      <c r="C147" s="202" t="s">
        <v>248</v>
      </c>
      <c r="D147" s="202" t="s">
        <v>179</v>
      </c>
      <c r="E147" s="203" t="s">
        <v>249</v>
      </c>
      <c r="F147" s="204" t="s">
        <v>250</v>
      </c>
      <c r="G147" s="204"/>
      <c r="H147" s="204"/>
      <c r="I147" s="204"/>
      <c r="J147" s="205" t="s">
        <v>139</v>
      </c>
      <c r="K147" s="206" t="n">
        <v>2</v>
      </c>
      <c r="L147" s="207" t="n">
        <v>0</v>
      </c>
      <c r="M147" s="207"/>
      <c r="N147" s="206" t="n">
        <f aca="false">ROUND(L147*K147,2)</f>
        <v>0</v>
      </c>
      <c r="O147" s="206"/>
      <c r="P147" s="206"/>
      <c r="Q147" s="206"/>
      <c r="R147" s="161"/>
      <c r="T147" s="199"/>
      <c r="U147" s="44" t="s">
        <v>40</v>
      </c>
      <c r="V147" s="34"/>
      <c r="W147" s="200" t="n">
        <f aca="false">V147*K147</f>
        <v>0</v>
      </c>
      <c r="X147" s="200" t="n">
        <v>0.0025</v>
      </c>
      <c r="Y147" s="200" t="n">
        <f aca="false">X147*K147</f>
        <v>0.005</v>
      </c>
      <c r="Z147" s="200" t="n">
        <v>0</v>
      </c>
      <c r="AA147" s="201" t="n">
        <f aca="false">Z147*K147</f>
        <v>0</v>
      </c>
      <c r="AR147" s="10" t="s">
        <v>147</v>
      </c>
      <c r="AT147" s="10" t="s">
        <v>179</v>
      </c>
      <c r="AU147" s="10" t="s">
        <v>114</v>
      </c>
      <c r="AY147" s="10" t="s">
        <v>135</v>
      </c>
      <c r="BE147" s="119" t="n">
        <f aca="false">IF(U147="základná",N147,0)</f>
        <v>0</v>
      </c>
      <c r="BF147" s="119" t="n">
        <f aca="false">IF(U147="znížená",N147,0)</f>
        <v>0</v>
      </c>
      <c r="BG147" s="119" t="n">
        <f aca="false">IF(U147="zákl. prenesená",N147,0)</f>
        <v>0</v>
      </c>
      <c r="BH147" s="119" t="n">
        <f aca="false">IF(U147="zníž. prenesená",N147,0)</f>
        <v>0</v>
      </c>
      <c r="BI147" s="119" t="n">
        <f aca="false">IF(U147="nulová",N147,0)</f>
        <v>0</v>
      </c>
      <c r="BJ147" s="10" t="s">
        <v>114</v>
      </c>
      <c r="BK147" s="119" t="n">
        <f aca="false">ROUND(L147*K147,2)</f>
        <v>0</v>
      </c>
      <c r="BL147" s="10" t="s">
        <v>140</v>
      </c>
      <c r="BM147" s="10" t="s">
        <v>251</v>
      </c>
    </row>
    <row collapsed="false" customFormat="true" customHeight="true" hidden="false" ht="38.25" outlineLevel="0" r="148" s="32">
      <c r="B148" s="159"/>
      <c r="C148" s="193" t="s">
        <v>191</v>
      </c>
      <c r="D148" s="193" t="s">
        <v>136</v>
      </c>
      <c r="E148" s="194" t="s">
        <v>252</v>
      </c>
      <c r="F148" s="195" t="s">
        <v>253</v>
      </c>
      <c r="G148" s="195"/>
      <c r="H148" s="195"/>
      <c r="I148" s="195"/>
      <c r="J148" s="196" t="s">
        <v>206</v>
      </c>
      <c r="K148" s="197" t="n">
        <v>22</v>
      </c>
      <c r="L148" s="198" t="n">
        <v>0</v>
      </c>
      <c r="M148" s="198"/>
      <c r="N148" s="197" t="n">
        <f aca="false">ROUND(L148*K148,2)</f>
        <v>0</v>
      </c>
      <c r="O148" s="197"/>
      <c r="P148" s="197"/>
      <c r="Q148" s="197"/>
      <c r="R148" s="161"/>
      <c r="T148" s="199"/>
      <c r="U148" s="44" t="s">
        <v>40</v>
      </c>
      <c r="V148" s="34"/>
      <c r="W148" s="200" t="n">
        <f aca="false">V148*K148</f>
        <v>0</v>
      </c>
      <c r="X148" s="200" t="n">
        <v>0</v>
      </c>
      <c r="Y148" s="200" t="n">
        <f aca="false">X148*K148</f>
        <v>0</v>
      </c>
      <c r="Z148" s="200" t="n">
        <v>0</v>
      </c>
      <c r="AA148" s="201" t="n">
        <f aca="false">Z148*K148</f>
        <v>0</v>
      </c>
      <c r="AR148" s="10" t="s">
        <v>140</v>
      </c>
      <c r="AT148" s="10" t="s">
        <v>136</v>
      </c>
      <c r="AU148" s="10" t="s">
        <v>114</v>
      </c>
      <c r="AY148" s="10" t="s">
        <v>135</v>
      </c>
      <c r="BE148" s="119" t="n">
        <f aca="false">IF(U148="základná",N148,0)</f>
        <v>0</v>
      </c>
      <c r="BF148" s="119" t="n">
        <f aca="false">IF(U148="znížená",N148,0)</f>
        <v>0</v>
      </c>
      <c r="BG148" s="119" t="n">
        <f aca="false">IF(U148="zákl. prenesená",N148,0)</f>
        <v>0</v>
      </c>
      <c r="BH148" s="119" t="n">
        <f aca="false">IF(U148="zníž. prenesená",N148,0)</f>
        <v>0</v>
      </c>
      <c r="BI148" s="119" t="n">
        <f aca="false">IF(U148="nulová",N148,0)</f>
        <v>0</v>
      </c>
      <c r="BJ148" s="10" t="s">
        <v>114</v>
      </c>
      <c r="BK148" s="119" t="n">
        <f aca="false">ROUND(L148*K148,2)</f>
        <v>0</v>
      </c>
      <c r="BL148" s="10" t="s">
        <v>140</v>
      </c>
      <c r="BM148" s="10" t="s">
        <v>254</v>
      </c>
    </row>
    <row collapsed="false" customFormat="true" customHeight="true" hidden="false" ht="25.5" outlineLevel="0" r="149" s="32">
      <c r="B149" s="159"/>
      <c r="C149" s="202" t="s">
        <v>255</v>
      </c>
      <c r="D149" s="202" t="s">
        <v>179</v>
      </c>
      <c r="E149" s="203" t="s">
        <v>256</v>
      </c>
      <c r="F149" s="204" t="s">
        <v>257</v>
      </c>
      <c r="G149" s="204"/>
      <c r="H149" s="204"/>
      <c r="I149" s="204"/>
      <c r="J149" s="205" t="s">
        <v>139</v>
      </c>
      <c r="K149" s="206" t="n">
        <v>22</v>
      </c>
      <c r="L149" s="207" t="n">
        <v>0</v>
      </c>
      <c r="M149" s="207"/>
      <c r="N149" s="206" t="n">
        <f aca="false">ROUND(L149*K149,2)</f>
        <v>0</v>
      </c>
      <c r="O149" s="206"/>
      <c r="P149" s="206"/>
      <c r="Q149" s="206"/>
      <c r="R149" s="161"/>
      <c r="T149" s="199"/>
      <c r="U149" s="44" t="s">
        <v>40</v>
      </c>
      <c r="V149" s="34"/>
      <c r="W149" s="200" t="n">
        <f aca="false">V149*K149</f>
        <v>0</v>
      </c>
      <c r="X149" s="200" t="n">
        <v>0.02</v>
      </c>
      <c r="Y149" s="200" t="n">
        <f aca="false">X149*K149</f>
        <v>0.44</v>
      </c>
      <c r="Z149" s="200" t="n">
        <v>0</v>
      </c>
      <c r="AA149" s="201" t="n">
        <f aca="false">Z149*K149</f>
        <v>0</v>
      </c>
      <c r="AR149" s="10" t="s">
        <v>147</v>
      </c>
      <c r="AT149" s="10" t="s">
        <v>179</v>
      </c>
      <c r="AU149" s="10" t="s">
        <v>114</v>
      </c>
      <c r="AY149" s="10" t="s">
        <v>135</v>
      </c>
      <c r="BE149" s="119" t="n">
        <f aca="false">IF(U149="základná",N149,0)</f>
        <v>0</v>
      </c>
      <c r="BF149" s="119" t="n">
        <f aca="false">IF(U149="znížená",N149,0)</f>
        <v>0</v>
      </c>
      <c r="BG149" s="119" t="n">
        <f aca="false">IF(U149="zákl. prenesená",N149,0)</f>
        <v>0</v>
      </c>
      <c r="BH149" s="119" t="n">
        <f aca="false">IF(U149="zníž. prenesená",N149,0)</f>
        <v>0</v>
      </c>
      <c r="BI149" s="119" t="n">
        <f aca="false">IF(U149="nulová",N149,0)</f>
        <v>0</v>
      </c>
      <c r="BJ149" s="10" t="s">
        <v>114</v>
      </c>
      <c r="BK149" s="119" t="n">
        <f aca="false">ROUND(L149*K149,2)</f>
        <v>0</v>
      </c>
      <c r="BL149" s="10" t="s">
        <v>140</v>
      </c>
      <c r="BM149" s="10" t="s">
        <v>258</v>
      </c>
    </row>
    <row collapsed="false" customFormat="true" customHeight="true" hidden="false" ht="25.5" outlineLevel="0" r="150" s="32">
      <c r="B150" s="159"/>
      <c r="C150" s="193" t="s">
        <v>195</v>
      </c>
      <c r="D150" s="193" t="s">
        <v>136</v>
      </c>
      <c r="E150" s="194" t="s">
        <v>259</v>
      </c>
      <c r="F150" s="195" t="s">
        <v>260</v>
      </c>
      <c r="G150" s="195"/>
      <c r="H150" s="195"/>
      <c r="I150" s="195"/>
      <c r="J150" s="196" t="s">
        <v>190</v>
      </c>
      <c r="K150" s="197" t="n">
        <v>3.3</v>
      </c>
      <c r="L150" s="198" t="n">
        <v>0</v>
      </c>
      <c r="M150" s="198"/>
      <c r="N150" s="197" t="n">
        <f aca="false">ROUND(L150*K150,2)</f>
        <v>0</v>
      </c>
      <c r="O150" s="197"/>
      <c r="P150" s="197"/>
      <c r="Q150" s="197"/>
      <c r="R150" s="161"/>
      <c r="T150" s="199"/>
      <c r="U150" s="44" t="s">
        <v>40</v>
      </c>
      <c r="V150" s="34"/>
      <c r="W150" s="200" t="n">
        <f aca="false">V150*K150</f>
        <v>0</v>
      </c>
      <c r="X150" s="200" t="n">
        <v>0</v>
      </c>
      <c r="Y150" s="200" t="n">
        <f aca="false">X150*K150</f>
        <v>0</v>
      </c>
      <c r="Z150" s="200" t="n">
        <v>0</v>
      </c>
      <c r="AA150" s="201" t="n">
        <f aca="false">Z150*K150</f>
        <v>0</v>
      </c>
      <c r="AR150" s="10" t="s">
        <v>140</v>
      </c>
      <c r="AT150" s="10" t="s">
        <v>136</v>
      </c>
      <c r="AU150" s="10" t="s">
        <v>114</v>
      </c>
      <c r="AY150" s="10" t="s">
        <v>135</v>
      </c>
      <c r="BE150" s="119" t="n">
        <f aca="false">IF(U150="základná",N150,0)</f>
        <v>0</v>
      </c>
      <c r="BF150" s="119" t="n">
        <f aca="false">IF(U150="znížená",N150,0)</f>
        <v>0</v>
      </c>
      <c r="BG150" s="119" t="n">
        <f aca="false">IF(U150="zákl. prenesená",N150,0)</f>
        <v>0</v>
      </c>
      <c r="BH150" s="119" t="n">
        <f aca="false">IF(U150="zníž. prenesená",N150,0)</f>
        <v>0</v>
      </c>
      <c r="BI150" s="119" t="n">
        <f aca="false">IF(U150="nulová",N150,0)</f>
        <v>0</v>
      </c>
      <c r="BJ150" s="10" t="s">
        <v>114</v>
      </c>
      <c r="BK150" s="119" t="n">
        <f aca="false">ROUND(L150*K150,2)</f>
        <v>0</v>
      </c>
      <c r="BL150" s="10" t="s">
        <v>140</v>
      </c>
      <c r="BM150" s="10" t="s">
        <v>261</v>
      </c>
    </row>
    <row collapsed="false" customFormat="true" customHeight="true" hidden="false" ht="25.5" outlineLevel="0" r="151" s="32">
      <c r="B151" s="159"/>
      <c r="C151" s="193" t="s">
        <v>262</v>
      </c>
      <c r="D151" s="193" t="s">
        <v>136</v>
      </c>
      <c r="E151" s="194" t="s">
        <v>263</v>
      </c>
      <c r="F151" s="195" t="s">
        <v>264</v>
      </c>
      <c r="G151" s="195"/>
      <c r="H151" s="195"/>
      <c r="I151" s="195"/>
      <c r="J151" s="196" t="s">
        <v>190</v>
      </c>
      <c r="K151" s="197" t="n">
        <v>3.3</v>
      </c>
      <c r="L151" s="198" t="n">
        <v>0</v>
      </c>
      <c r="M151" s="198"/>
      <c r="N151" s="197" t="n">
        <f aca="false">ROUND(L151*K151,2)</f>
        <v>0</v>
      </c>
      <c r="O151" s="197"/>
      <c r="P151" s="197"/>
      <c r="Q151" s="197"/>
      <c r="R151" s="161"/>
      <c r="T151" s="199"/>
      <c r="U151" s="44" t="s">
        <v>40</v>
      </c>
      <c r="V151" s="34"/>
      <c r="W151" s="200" t="n">
        <f aca="false">V151*K151</f>
        <v>0</v>
      </c>
      <c r="X151" s="200" t="n">
        <v>0</v>
      </c>
      <c r="Y151" s="200" t="n">
        <f aca="false">X151*K151</f>
        <v>0</v>
      </c>
      <c r="Z151" s="200" t="n">
        <v>0</v>
      </c>
      <c r="AA151" s="201" t="n">
        <f aca="false">Z151*K151</f>
        <v>0</v>
      </c>
      <c r="AR151" s="10" t="s">
        <v>140</v>
      </c>
      <c r="AT151" s="10" t="s">
        <v>136</v>
      </c>
      <c r="AU151" s="10" t="s">
        <v>114</v>
      </c>
      <c r="AY151" s="10" t="s">
        <v>135</v>
      </c>
      <c r="BE151" s="119" t="n">
        <f aca="false">IF(U151="základná",N151,0)</f>
        <v>0</v>
      </c>
      <c r="BF151" s="119" t="n">
        <f aca="false">IF(U151="znížená",N151,0)</f>
        <v>0</v>
      </c>
      <c r="BG151" s="119" t="n">
        <f aca="false">IF(U151="zákl. prenesená",N151,0)</f>
        <v>0</v>
      </c>
      <c r="BH151" s="119" t="n">
        <f aca="false">IF(U151="zníž. prenesená",N151,0)</f>
        <v>0</v>
      </c>
      <c r="BI151" s="119" t="n">
        <f aca="false">IF(U151="nulová",N151,0)</f>
        <v>0</v>
      </c>
      <c r="BJ151" s="10" t="s">
        <v>114</v>
      </c>
      <c r="BK151" s="119" t="n">
        <f aca="false">ROUND(L151*K151,2)</f>
        <v>0</v>
      </c>
      <c r="BL151" s="10" t="s">
        <v>140</v>
      </c>
      <c r="BM151" s="10" t="s">
        <v>265</v>
      </c>
    </row>
    <row collapsed="false" customFormat="true" customHeight="true" hidden="false" ht="16.5" outlineLevel="0" r="152" s="32">
      <c r="B152" s="159"/>
      <c r="C152" s="193" t="s">
        <v>199</v>
      </c>
      <c r="D152" s="193" t="s">
        <v>136</v>
      </c>
      <c r="E152" s="194" t="s">
        <v>266</v>
      </c>
      <c r="F152" s="195" t="s">
        <v>267</v>
      </c>
      <c r="G152" s="195"/>
      <c r="H152" s="195"/>
      <c r="I152" s="195"/>
      <c r="J152" s="196" t="s">
        <v>206</v>
      </c>
      <c r="K152" s="197" t="n">
        <v>275</v>
      </c>
      <c r="L152" s="198" t="n">
        <v>0</v>
      </c>
      <c r="M152" s="198"/>
      <c r="N152" s="197" t="n">
        <f aca="false">ROUND(L152*K152,2)</f>
        <v>0</v>
      </c>
      <c r="O152" s="197"/>
      <c r="P152" s="197"/>
      <c r="Q152" s="197"/>
      <c r="R152" s="161"/>
      <c r="T152" s="199"/>
      <c r="U152" s="44" t="s">
        <v>40</v>
      </c>
      <c r="V152" s="34"/>
      <c r="W152" s="200" t="n">
        <f aca="false">V152*K152</f>
        <v>0</v>
      </c>
      <c r="X152" s="200" t="n">
        <v>0</v>
      </c>
      <c r="Y152" s="200" t="n">
        <f aca="false">X152*K152</f>
        <v>0</v>
      </c>
      <c r="Z152" s="200" t="n">
        <v>0</v>
      </c>
      <c r="AA152" s="201" t="n">
        <f aca="false">Z152*K152</f>
        <v>0</v>
      </c>
      <c r="AR152" s="10" t="s">
        <v>140</v>
      </c>
      <c r="AT152" s="10" t="s">
        <v>136</v>
      </c>
      <c r="AU152" s="10" t="s">
        <v>114</v>
      </c>
      <c r="AY152" s="10" t="s">
        <v>135</v>
      </c>
      <c r="BE152" s="119" t="n">
        <f aca="false">IF(U152="základná",N152,0)</f>
        <v>0</v>
      </c>
      <c r="BF152" s="119" t="n">
        <f aca="false">IF(U152="znížená",N152,0)</f>
        <v>0</v>
      </c>
      <c r="BG152" s="119" t="n">
        <f aca="false">IF(U152="zákl. prenesená",N152,0)</f>
        <v>0</v>
      </c>
      <c r="BH152" s="119" t="n">
        <f aca="false">IF(U152="zníž. prenesená",N152,0)</f>
        <v>0</v>
      </c>
      <c r="BI152" s="119" t="n">
        <f aca="false">IF(U152="nulová",N152,0)</f>
        <v>0</v>
      </c>
      <c r="BJ152" s="10" t="s">
        <v>114</v>
      </c>
      <c r="BK152" s="119" t="n">
        <f aca="false">ROUND(L152*K152,2)</f>
        <v>0</v>
      </c>
      <c r="BL152" s="10" t="s">
        <v>140</v>
      </c>
      <c r="BM152" s="10" t="s">
        <v>268</v>
      </c>
    </row>
    <row collapsed="false" customFormat="true" customHeight="true" hidden="false" ht="38.25" outlineLevel="0" r="153" s="32">
      <c r="B153" s="159"/>
      <c r="C153" s="193" t="s">
        <v>269</v>
      </c>
      <c r="D153" s="193" t="s">
        <v>136</v>
      </c>
      <c r="E153" s="194" t="s">
        <v>270</v>
      </c>
      <c r="F153" s="195" t="s">
        <v>271</v>
      </c>
      <c r="G153" s="195"/>
      <c r="H153" s="195"/>
      <c r="I153" s="195"/>
      <c r="J153" s="196" t="s">
        <v>206</v>
      </c>
      <c r="K153" s="197" t="n">
        <v>275</v>
      </c>
      <c r="L153" s="198" t="n">
        <v>0</v>
      </c>
      <c r="M153" s="198"/>
      <c r="N153" s="197" t="n">
        <f aca="false">ROUND(L153*K153,2)</f>
        <v>0</v>
      </c>
      <c r="O153" s="197"/>
      <c r="P153" s="197"/>
      <c r="Q153" s="197"/>
      <c r="R153" s="161"/>
      <c r="T153" s="199"/>
      <c r="U153" s="44" t="s">
        <v>40</v>
      </c>
      <c r="V153" s="34"/>
      <c r="W153" s="200" t="n">
        <f aca="false">V153*K153</f>
        <v>0</v>
      </c>
      <c r="X153" s="200" t="n">
        <v>0</v>
      </c>
      <c r="Y153" s="200" t="n">
        <f aca="false">X153*K153</f>
        <v>0</v>
      </c>
      <c r="Z153" s="200" t="n">
        <v>0</v>
      </c>
      <c r="AA153" s="201" t="n">
        <f aca="false">Z153*K153</f>
        <v>0</v>
      </c>
      <c r="AR153" s="10" t="s">
        <v>140</v>
      </c>
      <c r="AT153" s="10" t="s">
        <v>136</v>
      </c>
      <c r="AU153" s="10" t="s">
        <v>114</v>
      </c>
      <c r="AY153" s="10" t="s">
        <v>135</v>
      </c>
      <c r="BE153" s="119" t="n">
        <f aca="false">IF(U153="základná",N153,0)</f>
        <v>0</v>
      </c>
      <c r="BF153" s="119" t="n">
        <f aca="false">IF(U153="znížená",N153,0)</f>
        <v>0</v>
      </c>
      <c r="BG153" s="119" t="n">
        <f aca="false">IF(U153="zákl. prenesená",N153,0)</f>
        <v>0</v>
      </c>
      <c r="BH153" s="119" t="n">
        <f aca="false">IF(U153="zníž. prenesená",N153,0)</f>
        <v>0</v>
      </c>
      <c r="BI153" s="119" t="n">
        <f aca="false">IF(U153="nulová",N153,0)</f>
        <v>0</v>
      </c>
      <c r="BJ153" s="10" t="s">
        <v>114</v>
      </c>
      <c r="BK153" s="119" t="n">
        <f aca="false">ROUND(L153*K153,2)</f>
        <v>0</v>
      </c>
      <c r="BL153" s="10" t="s">
        <v>140</v>
      </c>
      <c r="BM153" s="10" t="s">
        <v>272</v>
      </c>
    </row>
    <row collapsed="false" customFormat="true" customHeight="true" hidden="false" ht="25.5" outlineLevel="0" r="154" s="32">
      <c r="B154" s="159"/>
      <c r="C154" s="193" t="s">
        <v>202</v>
      </c>
      <c r="D154" s="193" t="s">
        <v>136</v>
      </c>
      <c r="E154" s="194" t="s">
        <v>273</v>
      </c>
      <c r="F154" s="195" t="s">
        <v>274</v>
      </c>
      <c r="G154" s="195"/>
      <c r="H154" s="195"/>
      <c r="I154" s="195"/>
      <c r="J154" s="196" t="s">
        <v>206</v>
      </c>
      <c r="K154" s="197" t="n">
        <v>275</v>
      </c>
      <c r="L154" s="198" t="n">
        <v>0</v>
      </c>
      <c r="M154" s="198"/>
      <c r="N154" s="197" t="n">
        <f aca="false">ROUND(L154*K154,2)</f>
        <v>0</v>
      </c>
      <c r="O154" s="197"/>
      <c r="P154" s="197"/>
      <c r="Q154" s="197"/>
      <c r="R154" s="161"/>
      <c r="T154" s="199"/>
      <c r="U154" s="44" t="s">
        <v>40</v>
      </c>
      <c r="V154" s="34"/>
      <c r="W154" s="200" t="n">
        <f aca="false">V154*K154</f>
        <v>0</v>
      </c>
      <c r="X154" s="200" t="n">
        <v>0</v>
      </c>
      <c r="Y154" s="200" t="n">
        <f aca="false">X154*K154</f>
        <v>0</v>
      </c>
      <c r="Z154" s="200" t="n">
        <v>0</v>
      </c>
      <c r="AA154" s="201" t="n">
        <f aca="false">Z154*K154</f>
        <v>0</v>
      </c>
      <c r="AR154" s="10" t="s">
        <v>140</v>
      </c>
      <c r="AT154" s="10" t="s">
        <v>136</v>
      </c>
      <c r="AU154" s="10" t="s">
        <v>114</v>
      </c>
      <c r="AY154" s="10" t="s">
        <v>135</v>
      </c>
      <c r="BE154" s="119" t="n">
        <f aca="false">IF(U154="základná",N154,0)</f>
        <v>0</v>
      </c>
      <c r="BF154" s="119" t="n">
        <f aca="false">IF(U154="znížená",N154,0)</f>
        <v>0</v>
      </c>
      <c r="BG154" s="119" t="n">
        <f aca="false">IF(U154="zákl. prenesená",N154,0)</f>
        <v>0</v>
      </c>
      <c r="BH154" s="119" t="n">
        <f aca="false">IF(U154="zníž. prenesená",N154,0)</f>
        <v>0</v>
      </c>
      <c r="BI154" s="119" t="n">
        <f aca="false">IF(U154="nulová",N154,0)</f>
        <v>0</v>
      </c>
      <c r="BJ154" s="10" t="s">
        <v>114</v>
      </c>
      <c r="BK154" s="119" t="n">
        <f aca="false">ROUND(L154*K154,2)</f>
        <v>0</v>
      </c>
      <c r="BL154" s="10" t="s">
        <v>140</v>
      </c>
      <c r="BM154" s="10" t="s">
        <v>275</v>
      </c>
    </row>
    <row collapsed="false" customFormat="true" customHeight="true" hidden="false" ht="38.25" outlineLevel="0" r="155" s="32">
      <c r="B155" s="159"/>
      <c r="C155" s="202" t="s">
        <v>276</v>
      </c>
      <c r="D155" s="202" t="s">
        <v>179</v>
      </c>
      <c r="E155" s="203" t="s">
        <v>277</v>
      </c>
      <c r="F155" s="204" t="s">
        <v>278</v>
      </c>
      <c r="G155" s="204"/>
      <c r="H155" s="204"/>
      <c r="I155" s="204"/>
      <c r="J155" s="205" t="s">
        <v>139</v>
      </c>
      <c r="K155" s="206" t="n">
        <v>189</v>
      </c>
      <c r="L155" s="207" t="n">
        <v>0</v>
      </c>
      <c r="M155" s="207"/>
      <c r="N155" s="206" t="n">
        <f aca="false">ROUND(L155*K155,2)</f>
        <v>0</v>
      </c>
      <c r="O155" s="206"/>
      <c r="P155" s="206"/>
      <c r="Q155" s="206"/>
      <c r="R155" s="161"/>
      <c r="T155" s="199"/>
      <c r="U155" s="44" t="s">
        <v>40</v>
      </c>
      <c r="V155" s="34"/>
      <c r="W155" s="200" t="n">
        <f aca="false">V155*K155</f>
        <v>0</v>
      </c>
      <c r="X155" s="200" t="n">
        <v>0.0005</v>
      </c>
      <c r="Y155" s="200" t="n">
        <f aca="false">X155*K155</f>
        <v>0.0945</v>
      </c>
      <c r="Z155" s="200" t="n">
        <v>0</v>
      </c>
      <c r="AA155" s="201" t="n">
        <f aca="false">Z155*K155</f>
        <v>0</v>
      </c>
      <c r="AR155" s="10" t="s">
        <v>147</v>
      </c>
      <c r="AT155" s="10" t="s">
        <v>179</v>
      </c>
      <c r="AU155" s="10" t="s">
        <v>114</v>
      </c>
      <c r="AY155" s="10" t="s">
        <v>135</v>
      </c>
      <c r="BE155" s="119" t="n">
        <f aca="false">IF(U155="základná",N155,0)</f>
        <v>0</v>
      </c>
      <c r="BF155" s="119" t="n">
        <f aca="false">IF(U155="znížená",N155,0)</f>
        <v>0</v>
      </c>
      <c r="BG155" s="119" t="n">
        <f aca="false">IF(U155="zákl. prenesená",N155,0)</f>
        <v>0</v>
      </c>
      <c r="BH155" s="119" t="n">
        <f aca="false">IF(U155="zníž. prenesená",N155,0)</f>
        <v>0</v>
      </c>
      <c r="BI155" s="119" t="n">
        <f aca="false">IF(U155="nulová",N155,0)</f>
        <v>0</v>
      </c>
      <c r="BJ155" s="10" t="s">
        <v>114</v>
      </c>
      <c r="BK155" s="119" t="n">
        <f aca="false">ROUND(L155*K155,2)</f>
        <v>0</v>
      </c>
      <c r="BL155" s="10" t="s">
        <v>140</v>
      </c>
      <c r="BM155" s="10" t="s">
        <v>279</v>
      </c>
    </row>
    <row collapsed="false" customFormat="true" customHeight="true" hidden="false" ht="25.5" outlineLevel="0" r="156" s="32">
      <c r="B156" s="159"/>
      <c r="C156" s="202" t="s">
        <v>207</v>
      </c>
      <c r="D156" s="202" t="s">
        <v>179</v>
      </c>
      <c r="E156" s="203" t="s">
        <v>280</v>
      </c>
      <c r="F156" s="204" t="s">
        <v>281</v>
      </c>
      <c r="G156" s="204"/>
      <c r="H156" s="204"/>
      <c r="I156" s="204"/>
      <c r="J156" s="205" t="s">
        <v>139</v>
      </c>
      <c r="K156" s="206" t="n">
        <v>567</v>
      </c>
      <c r="L156" s="207" t="n">
        <v>0</v>
      </c>
      <c r="M156" s="207"/>
      <c r="N156" s="206" t="n">
        <f aca="false">ROUND(L156*K156,2)</f>
        <v>0</v>
      </c>
      <c r="O156" s="206"/>
      <c r="P156" s="206"/>
      <c r="Q156" s="206"/>
      <c r="R156" s="161"/>
      <c r="T156" s="199"/>
      <c r="U156" s="44" t="s">
        <v>40</v>
      </c>
      <c r="V156" s="34"/>
      <c r="W156" s="200" t="n">
        <f aca="false">V156*K156</f>
        <v>0</v>
      </c>
      <c r="X156" s="200" t="n">
        <v>3E-005</v>
      </c>
      <c r="Y156" s="200" t="n">
        <f aca="false">X156*K156</f>
        <v>0.01701</v>
      </c>
      <c r="Z156" s="200" t="n">
        <v>0</v>
      </c>
      <c r="AA156" s="201" t="n">
        <f aca="false">Z156*K156</f>
        <v>0</v>
      </c>
      <c r="AR156" s="10" t="s">
        <v>147</v>
      </c>
      <c r="AT156" s="10" t="s">
        <v>179</v>
      </c>
      <c r="AU156" s="10" t="s">
        <v>114</v>
      </c>
      <c r="AY156" s="10" t="s">
        <v>135</v>
      </c>
      <c r="BE156" s="119" t="n">
        <f aca="false">IF(U156="základná",N156,0)</f>
        <v>0</v>
      </c>
      <c r="BF156" s="119" t="n">
        <f aca="false">IF(U156="znížená",N156,0)</f>
        <v>0</v>
      </c>
      <c r="BG156" s="119" t="n">
        <f aca="false">IF(U156="zákl. prenesená",N156,0)</f>
        <v>0</v>
      </c>
      <c r="BH156" s="119" t="n">
        <f aca="false">IF(U156="zníž. prenesená",N156,0)</f>
        <v>0</v>
      </c>
      <c r="BI156" s="119" t="n">
        <f aca="false">IF(U156="nulová",N156,0)</f>
        <v>0</v>
      </c>
      <c r="BJ156" s="10" t="s">
        <v>114</v>
      </c>
      <c r="BK156" s="119" t="n">
        <f aca="false">ROUND(L156*K156,2)</f>
        <v>0</v>
      </c>
      <c r="BL156" s="10" t="s">
        <v>140</v>
      </c>
      <c r="BM156" s="10" t="s">
        <v>282</v>
      </c>
    </row>
    <row collapsed="false" customFormat="true" customHeight="true" hidden="false" ht="25.5" outlineLevel="0" r="157" s="32">
      <c r="B157" s="159"/>
      <c r="C157" s="193" t="s">
        <v>283</v>
      </c>
      <c r="D157" s="193" t="s">
        <v>136</v>
      </c>
      <c r="E157" s="194" t="s">
        <v>284</v>
      </c>
      <c r="F157" s="195" t="s">
        <v>285</v>
      </c>
      <c r="G157" s="195"/>
      <c r="H157" s="195"/>
      <c r="I157" s="195"/>
      <c r="J157" s="196" t="s">
        <v>206</v>
      </c>
      <c r="K157" s="197" t="n">
        <v>275</v>
      </c>
      <c r="L157" s="198" t="n">
        <v>0</v>
      </c>
      <c r="M157" s="198"/>
      <c r="N157" s="197" t="n">
        <f aca="false">ROUND(L157*K157,2)</f>
        <v>0</v>
      </c>
      <c r="O157" s="197"/>
      <c r="P157" s="197"/>
      <c r="Q157" s="197"/>
      <c r="R157" s="161"/>
      <c r="T157" s="199"/>
      <c r="U157" s="44" t="s">
        <v>40</v>
      </c>
      <c r="V157" s="34"/>
      <c r="W157" s="200" t="n">
        <f aca="false">V157*K157</f>
        <v>0</v>
      </c>
      <c r="X157" s="200" t="n">
        <v>0</v>
      </c>
      <c r="Y157" s="200" t="n">
        <f aca="false">X157*K157</f>
        <v>0</v>
      </c>
      <c r="Z157" s="200" t="n">
        <v>0</v>
      </c>
      <c r="AA157" s="201" t="n">
        <f aca="false">Z157*K157</f>
        <v>0</v>
      </c>
      <c r="AR157" s="10" t="s">
        <v>140</v>
      </c>
      <c r="AT157" s="10" t="s">
        <v>136</v>
      </c>
      <c r="AU157" s="10" t="s">
        <v>114</v>
      </c>
      <c r="AY157" s="10" t="s">
        <v>135</v>
      </c>
      <c r="BE157" s="119" t="n">
        <f aca="false">IF(U157="základná",N157,0)</f>
        <v>0</v>
      </c>
      <c r="BF157" s="119" t="n">
        <f aca="false">IF(U157="znížená",N157,0)</f>
        <v>0</v>
      </c>
      <c r="BG157" s="119" t="n">
        <f aca="false">IF(U157="zákl. prenesená",N157,0)</f>
        <v>0</v>
      </c>
      <c r="BH157" s="119" t="n">
        <f aca="false">IF(U157="zníž. prenesená",N157,0)</f>
        <v>0</v>
      </c>
      <c r="BI157" s="119" t="n">
        <f aca="false">IF(U157="nulová",N157,0)</f>
        <v>0</v>
      </c>
      <c r="BJ157" s="10" t="s">
        <v>114</v>
      </c>
      <c r="BK157" s="119" t="n">
        <f aca="false">ROUND(L157*K157,2)</f>
        <v>0</v>
      </c>
      <c r="BL157" s="10" t="s">
        <v>140</v>
      </c>
      <c r="BM157" s="10" t="s">
        <v>286</v>
      </c>
    </row>
    <row collapsed="false" customFormat="true" customHeight="true" hidden="false" ht="25.5" outlineLevel="0" r="158" s="32">
      <c r="B158" s="159"/>
      <c r="C158" s="202" t="s">
        <v>210</v>
      </c>
      <c r="D158" s="202" t="s">
        <v>179</v>
      </c>
      <c r="E158" s="203" t="s">
        <v>287</v>
      </c>
      <c r="F158" s="204" t="s">
        <v>288</v>
      </c>
      <c r="G158" s="204"/>
      <c r="H158" s="204"/>
      <c r="I158" s="204"/>
      <c r="J158" s="205" t="s">
        <v>222</v>
      </c>
      <c r="K158" s="206" t="n">
        <v>1</v>
      </c>
      <c r="L158" s="207" t="n">
        <v>0</v>
      </c>
      <c r="M158" s="207"/>
      <c r="N158" s="206" t="n">
        <f aca="false">ROUND(L158*K158,2)</f>
        <v>0</v>
      </c>
      <c r="O158" s="206"/>
      <c r="P158" s="206"/>
      <c r="Q158" s="206"/>
      <c r="R158" s="161"/>
      <c r="T158" s="199"/>
      <c r="U158" s="44" t="s">
        <v>40</v>
      </c>
      <c r="V158" s="34"/>
      <c r="W158" s="200" t="n">
        <f aca="false">V158*K158</f>
        <v>0</v>
      </c>
      <c r="X158" s="200" t="n">
        <v>0.02</v>
      </c>
      <c r="Y158" s="200" t="n">
        <f aca="false">X158*K158</f>
        <v>0.02</v>
      </c>
      <c r="Z158" s="200" t="n">
        <v>0</v>
      </c>
      <c r="AA158" s="201" t="n">
        <f aca="false">Z158*K158</f>
        <v>0</v>
      </c>
      <c r="AR158" s="10" t="s">
        <v>147</v>
      </c>
      <c r="AT158" s="10" t="s">
        <v>179</v>
      </c>
      <c r="AU158" s="10" t="s">
        <v>114</v>
      </c>
      <c r="AY158" s="10" t="s">
        <v>135</v>
      </c>
      <c r="BE158" s="119" t="n">
        <f aca="false">IF(U158="základná",N158,0)</f>
        <v>0</v>
      </c>
      <c r="BF158" s="119" t="n">
        <f aca="false">IF(U158="znížená",N158,0)</f>
        <v>0</v>
      </c>
      <c r="BG158" s="119" t="n">
        <f aca="false">IF(U158="zákl. prenesená",N158,0)</f>
        <v>0</v>
      </c>
      <c r="BH158" s="119" t="n">
        <f aca="false">IF(U158="zníž. prenesená",N158,0)</f>
        <v>0</v>
      </c>
      <c r="BI158" s="119" t="n">
        <f aca="false">IF(U158="nulová",N158,0)</f>
        <v>0</v>
      </c>
      <c r="BJ158" s="10" t="s">
        <v>114</v>
      </c>
      <c r="BK158" s="119" t="n">
        <f aca="false">ROUND(L158*K158,2)</f>
        <v>0</v>
      </c>
      <c r="BL158" s="10" t="s">
        <v>140</v>
      </c>
      <c r="BM158" s="10" t="s">
        <v>289</v>
      </c>
    </row>
    <row collapsed="false" customFormat="true" customHeight="true" hidden="false" ht="25.5" outlineLevel="0" r="159" s="32">
      <c r="B159" s="159"/>
      <c r="C159" s="202" t="s">
        <v>290</v>
      </c>
      <c r="D159" s="202" t="s">
        <v>179</v>
      </c>
      <c r="E159" s="203" t="s">
        <v>291</v>
      </c>
      <c r="F159" s="204" t="s">
        <v>292</v>
      </c>
      <c r="G159" s="204"/>
      <c r="H159" s="204"/>
      <c r="I159" s="204"/>
      <c r="J159" s="205" t="s">
        <v>222</v>
      </c>
      <c r="K159" s="206" t="n">
        <v>1</v>
      </c>
      <c r="L159" s="207" t="n">
        <v>0</v>
      </c>
      <c r="M159" s="207"/>
      <c r="N159" s="206" t="n">
        <f aca="false">ROUND(L159*K159,2)</f>
        <v>0</v>
      </c>
      <c r="O159" s="206"/>
      <c r="P159" s="206"/>
      <c r="Q159" s="206"/>
      <c r="R159" s="161"/>
      <c r="T159" s="199"/>
      <c r="U159" s="44" t="s">
        <v>40</v>
      </c>
      <c r="V159" s="34"/>
      <c r="W159" s="200" t="n">
        <f aca="false">V159*K159</f>
        <v>0</v>
      </c>
      <c r="X159" s="200" t="n">
        <v>0.01</v>
      </c>
      <c r="Y159" s="200" t="n">
        <f aca="false">X159*K159</f>
        <v>0.01</v>
      </c>
      <c r="Z159" s="200" t="n">
        <v>0</v>
      </c>
      <c r="AA159" s="201" t="n">
        <f aca="false">Z159*K159</f>
        <v>0</v>
      </c>
      <c r="AR159" s="10" t="s">
        <v>147</v>
      </c>
      <c r="AT159" s="10" t="s">
        <v>179</v>
      </c>
      <c r="AU159" s="10" t="s">
        <v>114</v>
      </c>
      <c r="AY159" s="10" t="s">
        <v>135</v>
      </c>
      <c r="BE159" s="119" t="n">
        <f aca="false">IF(U159="základná",N159,0)</f>
        <v>0</v>
      </c>
      <c r="BF159" s="119" t="n">
        <f aca="false">IF(U159="znížená",N159,0)</f>
        <v>0</v>
      </c>
      <c r="BG159" s="119" t="n">
        <f aca="false">IF(U159="zákl. prenesená",N159,0)</f>
        <v>0</v>
      </c>
      <c r="BH159" s="119" t="n">
        <f aca="false">IF(U159="zníž. prenesená",N159,0)</f>
        <v>0</v>
      </c>
      <c r="BI159" s="119" t="n">
        <f aca="false">IF(U159="nulová",N159,0)</f>
        <v>0</v>
      </c>
      <c r="BJ159" s="10" t="s">
        <v>114</v>
      </c>
      <c r="BK159" s="119" t="n">
        <f aca="false">ROUND(L159*K159,2)</f>
        <v>0</v>
      </c>
      <c r="BL159" s="10" t="s">
        <v>140</v>
      </c>
      <c r="BM159" s="10" t="s">
        <v>293</v>
      </c>
    </row>
    <row collapsed="false" customFormat="true" customHeight="true" hidden="false" ht="25.5" outlineLevel="0" r="160" s="32">
      <c r="B160" s="159"/>
      <c r="C160" s="193" t="s">
        <v>214</v>
      </c>
      <c r="D160" s="193" t="s">
        <v>136</v>
      </c>
      <c r="E160" s="194" t="s">
        <v>294</v>
      </c>
      <c r="F160" s="195" t="s">
        <v>295</v>
      </c>
      <c r="G160" s="195"/>
      <c r="H160" s="195"/>
      <c r="I160" s="195"/>
      <c r="J160" s="196" t="s">
        <v>139</v>
      </c>
      <c r="K160" s="197" t="n">
        <v>1024</v>
      </c>
      <c r="L160" s="198" t="n">
        <v>0</v>
      </c>
      <c r="M160" s="198"/>
      <c r="N160" s="197" t="n">
        <f aca="false">ROUND(L160*K160,2)</f>
        <v>0</v>
      </c>
      <c r="O160" s="197"/>
      <c r="P160" s="197"/>
      <c r="Q160" s="197"/>
      <c r="R160" s="161"/>
      <c r="T160" s="199"/>
      <c r="U160" s="44" t="s">
        <v>40</v>
      </c>
      <c r="V160" s="34"/>
      <c r="W160" s="200" t="n">
        <f aca="false">V160*K160</f>
        <v>0</v>
      </c>
      <c r="X160" s="200" t="n">
        <v>0</v>
      </c>
      <c r="Y160" s="200" t="n">
        <f aca="false">X160*K160</f>
        <v>0</v>
      </c>
      <c r="Z160" s="200" t="n">
        <v>0</v>
      </c>
      <c r="AA160" s="201" t="n">
        <f aca="false">Z160*K160</f>
        <v>0</v>
      </c>
      <c r="AR160" s="10" t="s">
        <v>140</v>
      </c>
      <c r="AT160" s="10" t="s">
        <v>136</v>
      </c>
      <c r="AU160" s="10" t="s">
        <v>114</v>
      </c>
      <c r="AY160" s="10" t="s">
        <v>135</v>
      </c>
      <c r="BE160" s="119" t="n">
        <f aca="false">IF(U160="základná",N160,0)</f>
        <v>0</v>
      </c>
      <c r="BF160" s="119" t="n">
        <f aca="false">IF(U160="znížená",N160,0)</f>
        <v>0</v>
      </c>
      <c r="BG160" s="119" t="n">
        <f aca="false">IF(U160="zákl. prenesená",N160,0)</f>
        <v>0</v>
      </c>
      <c r="BH160" s="119" t="n">
        <f aca="false">IF(U160="zníž. prenesená",N160,0)</f>
        <v>0</v>
      </c>
      <c r="BI160" s="119" t="n">
        <f aca="false">IF(U160="nulová",N160,0)</f>
        <v>0</v>
      </c>
      <c r="BJ160" s="10" t="s">
        <v>114</v>
      </c>
      <c r="BK160" s="119" t="n">
        <f aca="false">ROUND(L160*K160,2)</f>
        <v>0</v>
      </c>
      <c r="BL160" s="10" t="s">
        <v>140</v>
      </c>
      <c r="BM160" s="10" t="s">
        <v>296</v>
      </c>
    </row>
    <row collapsed="false" customFormat="true" customHeight="true" hidden="false" ht="38.25" outlineLevel="0" r="161" s="32">
      <c r="B161" s="159"/>
      <c r="C161" s="193" t="s">
        <v>297</v>
      </c>
      <c r="D161" s="193" t="s">
        <v>136</v>
      </c>
      <c r="E161" s="194" t="s">
        <v>298</v>
      </c>
      <c r="F161" s="195" t="s">
        <v>299</v>
      </c>
      <c r="G161" s="195"/>
      <c r="H161" s="195"/>
      <c r="I161" s="195"/>
      <c r="J161" s="196" t="s">
        <v>139</v>
      </c>
      <c r="K161" s="197" t="n">
        <v>1024</v>
      </c>
      <c r="L161" s="198" t="n">
        <v>0</v>
      </c>
      <c r="M161" s="198"/>
      <c r="N161" s="197" t="n">
        <f aca="false">ROUND(L161*K161,2)</f>
        <v>0</v>
      </c>
      <c r="O161" s="197"/>
      <c r="P161" s="197"/>
      <c r="Q161" s="197"/>
      <c r="R161" s="161"/>
      <c r="T161" s="199"/>
      <c r="U161" s="44" t="s">
        <v>40</v>
      </c>
      <c r="V161" s="34"/>
      <c r="W161" s="200" t="n">
        <f aca="false">V161*K161</f>
        <v>0</v>
      </c>
      <c r="X161" s="200" t="n">
        <v>0</v>
      </c>
      <c r="Y161" s="200" t="n">
        <f aca="false">X161*K161</f>
        <v>0</v>
      </c>
      <c r="Z161" s="200" t="n">
        <v>0</v>
      </c>
      <c r="AA161" s="201" t="n">
        <f aca="false">Z161*K161</f>
        <v>0</v>
      </c>
      <c r="AR161" s="10" t="s">
        <v>140</v>
      </c>
      <c r="AT161" s="10" t="s">
        <v>136</v>
      </c>
      <c r="AU161" s="10" t="s">
        <v>114</v>
      </c>
      <c r="AY161" s="10" t="s">
        <v>135</v>
      </c>
      <c r="BE161" s="119" t="n">
        <f aca="false">IF(U161="základná",N161,0)</f>
        <v>0</v>
      </c>
      <c r="BF161" s="119" t="n">
        <f aca="false">IF(U161="znížená",N161,0)</f>
        <v>0</v>
      </c>
      <c r="BG161" s="119" t="n">
        <f aca="false">IF(U161="zákl. prenesená",N161,0)</f>
        <v>0</v>
      </c>
      <c r="BH161" s="119" t="n">
        <f aca="false">IF(U161="zníž. prenesená",N161,0)</f>
        <v>0</v>
      </c>
      <c r="BI161" s="119" t="n">
        <f aca="false">IF(U161="nulová",N161,0)</f>
        <v>0</v>
      </c>
      <c r="BJ161" s="10" t="s">
        <v>114</v>
      </c>
      <c r="BK161" s="119" t="n">
        <f aca="false">ROUND(L161*K161,2)</f>
        <v>0</v>
      </c>
      <c r="BL161" s="10" t="s">
        <v>140</v>
      </c>
      <c r="BM161" s="10" t="s">
        <v>300</v>
      </c>
    </row>
    <row collapsed="false" customFormat="true" customHeight="true" hidden="false" ht="16.5" outlineLevel="0" r="162" s="32">
      <c r="B162" s="159"/>
      <c r="C162" s="202" t="s">
        <v>218</v>
      </c>
      <c r="D162" s="202" t="s">
        <v>179</v>
      </c>
      <c r="E162" s="203" t="s">
        <v>301</v>
      </c>
      <c r="F162" s="204" t="s">
        <v>302</v>
      </c>
      <c r="G162" s="204"/>
      <c r="H162" s="204"/>
      <c r="I162" s="204"/>
      <c r="J162" s="205" t="s">
        <v>139</v>
      </c>
      <c r="K162" s="206" t="n">
        <v>152</v>
      </c>
      <c r="L162" s="207" t="n">
        <v>0</v>
      </c>
      <c r="M162" s="207"/>
      <c r="N162" s="206" t="n">
        <f aca="false">ROUND(L162*K162,2)</f>
        <v>0</v>
      </c>
      <c r="O162" s="206"/>
      <c r="P162" s="206"/>
      <c r="Q162" s="206"/>
      <c r="R162" s="161"/>
      <c r="T162" s="199"/>
      <c r="U162" s="44" t="s">
        <v>40</v>
      </c>
      <c r="V162" s="34"/>
      <c r="W162" s="200" t="n">
        <f aca="false">V162*K162</f>
        <v>0</v>
      </c>
      <c r="X162" s="200" t="n">
        <v>0.00055</v>
      </c>
      <c r="Y162" s="200" t="n">
        <f aca="false">X162*K162</f>
        <v>0.0836</v>
      </c>
      <c r="Z162" s="200" t="n">
        <v>0</v>
      </c>
      <c r="AA162" s="201" t="n">
        <f aca="false">Z162*K162</f>
        <v>0</v>
      </c>
      <c r="AR162" s="10" t="s">
        <v>147</v>
      </c>
      <c r="AT162" s="10" t="s">
        <v>179</v>
      </c>
      <c r="AU162" s="10" t="s">
        <v>114</v>
      </c>
      <c r="AY162" s="10" t="s">
        <v>135</v>
      </c>
      <c r="BE162" s="119" t="n">
        <f aca="false">IF(U162="základná",N162,0)</f>
        <v>0</v>
      </c>
      <c r="BF162" s="119" t="n">
        <f aca="false">IF(U162="znížená",N162,0)</f>
        <v>0</v>
      </c>
      <c r="BG162" s="119" t="n">
        <f aca="false">IF(U162="zákl. prenesená",N162,0)</f>
        <v>0</v>
      </c>
      <c r="BH162" s="119" t="n">
        <f aca="false">IF(U162="zníž. prenesená",N162,0)</f>
        <v>0</v>
      </c>
      <c r="BI162" s="119" t="n">
        <f aca="false">IF(U162="nulová",N162,0)</f>
        <v>0</v>
      </c>
      <c r="BJ162" s="10" t="s">
        <v>114</v>
      </c>
      <c r="BK162" s="119" t="n">
        <f aca="false">ROUND(L162*K162,2)</f>
        <v>0</v>
      </c>
      <c r="BL162" s="10" t="s">
        <v>140</v>
      </c>
      <c r="BM162" s="10" t="s">
        <v>303</v>
      </c>
    </row>
    <row collapsed="false" customFormat="true" customHeight="true" hidden="false" ht="16.5" outlineLevel="0" r="163" s="32">
      <c r="B163" s="159"/>
      <c r="C163" s="202" t="s">
        <v>304</v>
      </c>
      <c r="D163" s="202" t="s">
        <v>179</v>
      </c>
      <c r="E163" s="203" t="s">
        <v>305</v>
      </c>
      <c r="F163" s="204" t="s">
        <v>306</v>
      </c>
      <c r="G163" s="204"/>
      <c r="H163" s="204"/>
      <c r="I163" s="204"/>
      <c r="J163" s="205" t="s">
        <v>139</v>
      </c>
      <c r="K163" s="206" t="n">
        <v>35</v>
      </c>
      <c r="L163" s="207" t="n">
        <v>0</v>
      </c>
      <c r="M163" s="207"/>
      <c r="N163" s="206" t="n">
        <f aca="false">ROUND(L163*K163,2)</f>
        <v>0</v>
      </c>
      <c r="O163" s="206"/>
      <c r="P163" s="206"/>
      <c r="Q163" s="206"/>
      <c r="R163" s="161"/>
      <c r="T163" s="199"/>
      <c r="U163" s="44" t="s">
        <v>40</v>
      </c>
      <c r="V163" s="34"/>
      <c r="W163" s="200" t="n">
        <f aca="false">V163*K163</f>
        <v>0</v>
      </c>
      <c r="X163" s="200" t="n">
        <v>0.0002</v>
      </c>
      <c r="Y163" s="200" t="n">
        <f aca="false">X163*K163</f>
        <v>0.007</v>
      </c>
      <c r="Z163" s="200" t="n">
        <v>0</v>
      </c>
      <c r="AA163" s="201" t="n">
        <f aca="false">Z163*K163</f>
        <v>0</v>
      </c>
      <c r="AR163" s="10" t="s">
        <v>147</v>
      </c>
      <c r="AT163" s="10" t="s">
        <v>179</v>
      </c>
      <c r="AU163" s="10" t="s">
        <v>114</v>
      </c>
      <c r="AY163" s="10" t="s">
        <v>135</v>
      </c>
      <c r="BE163" s="119" t="n">
        <f aca="false">IF(U163="základná",N163,0)</f>
        <v>0</v>
      </c>
      <c r="BF163" s="119" t="n">
        <f aca="false">IF(U163="znížená",N163,0)</f>
        <v>0</v>
      </c>
      <c r="BG163" s="119" t="n">
        <f aca="false">IF(U163="zákl. prenesená",N163,0)</f>
        <v>0</v>
      </c>
      <c r="BH163" s="119" t="n">
        <f aca="false">IF(U163="zníž. prenesená",N163,0)</f>
        <v>0</v>
      </c>
      <c r="BI163" s="119" t="n">
        <f aca="false">IF(U163="nulová",N163,0)</f>
        <v>0</v>
      </c>
      <c r="BJ163" s="10" t="s">
        <v>114</v>
      </c>
      <c r="BK163" s="119" t="n">
        <f aca="false">ROUND(L163*K163,2)</f>
        <v>0</v>
      </c>
      <c r="BL163" s="10" t="s">
        <v>140</v>
      </c>
      <c r="BM163" s="10" t="s">
        <v>307</v>
      </c>
    </row>
    <row collapsed="false" customFormat="true" customHeight="true" hidden="false" ht="16.5" outlineLevel="0" r="164" s="32">
      <c r="B164" s="159"/>
      <c r="C164" s="202" t="s">
        <v>223</v>
      </c>
      <c r="D164" s="202" t="s">
        <v>179</v>
      </c>
      <c r="E164" s="203" t="s">
        <v>308</v>
      </c>
      <c r="F164" s="204" t="s">
        <v>309</v>
      </c>
      <c r="G164" s="204"/>
      <c r="H164" s="204"/>
      <c r="I164" s="204"/>
      <c r="J164" s="205" t="s">
        <v>139</v>
      </c>
      <c r="K164" s="206" t="n">
        <v>35</v>
      </c>
      <c r="L164" s="207" t="n">
        <v>0</v>
      </c>
      <c r="M164" s="207"/>
      <c r="N164" s="206" t="n">
        <f aca="false">ROUND(L164*K164,2)</f>
        <v>0</v>
      </c>
      <c r="O164" s="206"/>
      <c r="P164" s="206"/>
      <c r="Q164" s="206"/>
      <c r="R164" s="161"/>
      <c r="T164" s="199"/>
      <c r="U164" s="44" t="s">
        <v>40</v>
      </c>
      <c r="V164" s="34"/>
      <c r="W164" s="200" t="n">
        <f aca="false">V164*K164</f>
        <v>0</v>
      </c>
      <c r="X164" s="200" t="n">
        <v>0.00055</v>
      </c>
      <c r="Y164" s="200" t="n">
        <f aca="false">X164*K164</f>
        <v>0.01925</v>
      </c>
      <c r="Z164" s="200" t="n">
        <v>0</v>
      </c>
      <c r="AA164" s="201" t="n">
        <f aca="false">Z164*K164</f>
        <v>0</v>
      </c>
      <c r="AR164" s="10" t="s">
        <v>147</v>
      </c>
      <c r="AT164" s="10" t="s">
        <v>179</v>
      </c>
      <c r="AU164" s="10" t="s">
        <v>114</v>
      </c>
      <c r="AY164" s="10" t="s">
        <v>135</v>
      </c>
      <c r="BE164" s="119" t="n">
        <f aca="false">IF(U164="základná",N164,0)</f>
        <v>0</v>
      </c>
      <c r="BF164" s="119" t="n">
        <f aca="false">IF(U164="znížená",N164,0)</f>
        <v>0</v>
      </c>
      <c r="BG164" s="119" t="n">
        <f aca="false">IF(U164="zákl. prenesená",N164,0)</f>
        <v>0</v>
      </c>
      <c r="BH164" s="119" t="n">
        <f aca="false">IF(U164="zníž. prenesená",N164,0)</f>
        <v>0</v>
      </c>
      <c r="BI164" s="119" t="n">
        <f aca="false">IF(U164="nulová",N164,0)</f>
        <v>0</v>
      </c>
      <c r="BJ164" s="10" t="s">
        <v>114</v>
      </c>
      <c r="BK164" s="119" t="n">
        <f aca="false">ROUND(L164*K164,2)</f>
        <v>0</v>
      </c>
      <c r="BL164" s="10" t="s">
        <v>140</v>
      </c>
      <c r="BM164" s="10" t="s">
        <v>310</v>
      </c>
    </row>
    <row collapsed="false" customFormat="true" customHeight="true" hidden="false" ht="25.5" outlineLevel="0" r="165" s="32">
      <c r="B165" s="159"/>
      <c r="C165" s="202" t="s">
        <v>311</v>
      </c>
      <c r="D165" s="202" t="s">
        <v>179</v>
      </c>
      <c r="E165" s="203" t="s">
        <v>312</v>
      </c>
      <c r="F165" s="204" t="s">
        <v>313</v>
      </c>
      <c r="G165" s="204"/>
      <c r="H165" s="204"/>
      <c r="I165" s="204"/>
      <c r="J165" s="205" t="s">
        <v>139</v>
      </c>
      <c r="K165" s="206" t="n">
        <v>31</v>
      </c>
      <c r="L165" s="207" t="n">
        <v>0</v>
      </c>
      <c r="M165" s="207"/>
      <c r="N165" s="206" t="n">
        <f aca="false">ROUND(L165*K165,2)</f>
        <v>0</v>
      </c>
      <c r="O165" s="206"/>
      <c r="P165" s="206"/>
      <c r="Q165" s="206"/>
      <c r="R165" s="161"/>
      <c r="T165" s="199"/>
      <c r="U165" s="44" t="s">
        <v>40</v>
      </c>
      <c r="V165" s="34"/>
      <c r="W165" s="200" t="n">
        <f aca="false">V165*K165</f>
        <v>0</v>
      </c>
      <c r="X165" s="200" t="n">
        <v>0.00055</v>
      </c>
      <c r="Y165" s="200" t="n">
        <f aca="false">X165*K165</f>
        <v>0.01705</v>
      </c>
      <c r="Z165" s="200" t="n">
        <v>0</v>
      </c>
      <c r="AA165" s="201" t="n">
        <f aca="false">Z165*K165</f>
        <v>0</v>
      </c>
      <c r="AR165" s="10" t="s">
        <v>147</v>
      </c>
      <c r="AT165" s="10" t="s">
        <v>179</v>
      </c>
      <c r="AU165" s="10" t="s">
        <v>114</v>
      </c>
      <c r="AY165" s="10" t="s">
        <v>135</v>
      </c>
      <c r="BE165" s="119" t="n">
        <f aca="false">IF(U165="základná",N165,0)</f>
        <v>0</v>
      </c>
      <c r="BF165" s="119" t="n">
        <f aca="false">IF(U165="znížená",N165,0)</f>
        <v>0</v>
      </c>
      <c r="BG165" s="119" t="n">
        <f aca="false">IF(U165="zákl. prenesená",N165,0)</f>
        <v>0</v>
      </c>
      <c r="BH165" s="119" t="n">
        <f aca="false">IF(U165="zníž. prenesená",N165,0)</f>
        <v>0</v>
      </c>
      <c r="BI165" s="119" t="n">
        <f aca="false">IF(U165="nulová",N165,0)</f>
        <v>0</v>
      </c>
      <c r="BJ165" s="10" t="s">
        <v>114</v>
      </c>
      <c r="BK165" s="119" t="n">
        <f aca="false">ROUND(L165*K165,2)</f>
        <v>0</v>
      </c>
      <c r="BL165" s="10" t="s">
        <v>140</v>
      </c>
      <c r="BM165" s="10" t="s">
        <v>314</v>
      </c>
    </row>
    <row collapsed="false" customFormat="true" customHeight="true" hidden="false" ht="16.5" outlineLevel="0" r="166" s="32">
      <c r="B166" s="159"/>
      <c r="C166" s="202" t="s">
        <v>226</v>
      </c>
      <c r="D166" s="202" t="s">
        <v>179</v>
      </c>
      <c r="E166" s="203" t="s">
        <v>315</v>
      </c>
      <c r="F166" s="204" t="s">
        <v>316</v>
      </c>
      <c r="G166" s="204"/>
      <c r="H166" s="204"/>
      <c r="I166" s="204"/>
      <c r="J166" s="205" t="s">
        <v>139</v>
      </c>
      <c r="K166" s="206" t="n">
        <v>10</v>
      </c>
      <c r="L166" s="207" t="n">
        <v>0</v>
      </c>
      <c r="M166" s="207"/>
      <c r="N166" s="206" t="n">
        <f aca="false">ROUND(L166*K166,2)</f>
        <v>0</v>
      </c>
      <c r="O166" s="206"/>
      <c r="P166" s="206"/>
      <c r="Q166" s="206"/>
      <c r="R166" s="161"/>
      <c r="T166" s="199"/>
      <c r="U166" s="44" t="s">
        <v>40</v>
      </c>
      <c r="V166" s="34"/>
      <c r="W166" s="200" t="n">
        <f aca="false">V166*K166</f>
        <v>0</v>
      </c>
      <c r="X166" s="200" t="n">
        <v>0.00055</v>
      </c>
      <c r="Y166" s="200" t="n">
        <f aca="false">X166*K166</f>
        <v>0.0055</v>
      </c>
      <c r="Z166" s="200" t="n">
        <v>0</v>
      </c>
      <c r="AA166" s="201" t="n">
        <f aca="false">Z166*K166</f>
        <v>0</v>
      </c>
      <c r="AR166" s="10" t="s">
        <v>147</v>
      </c>
      <c r="AT166" s="10" t="s">
        <v>179</v>
      </c>
      <c r="AU166" s="10" t="s">
        <v>114</v>
      </c>
      <c r="AY166" s="10" t="s">
        <v>135</v>
      </c>
      <c r="BE166" s="119" t="n">
        <f aca="false">IF(U166="základná",N166,0)</f>
        <v>0</v>
      </c>
      <c r="BF166" s="119" t="n">
        <f aca="false">IF(U166="znížená",N166,0)</f>
        <v>0</v>
      </c>
      <c r="BG166" s="119" t="n">
        <f aca="false">IF(U166="zákl. prenesená",N166,0)</f>
        <v>0</v>
      </c>
      <c r="BH166" s="119" t="n">
        <f aca="false">IF(U166="zníž. prenesená",N166,0)</f>
        <v>0</v>
      </c>
      <c r="BI166" s="119" t="n">
        <f aca="false">IF(U166="nulová",N166,0)</f>
        <v>0</v>
      </c>
      <c r="BJ166" s="10" t="s">
        <v>114</v>
      </c>
      <c r="BK166" s="119" t="n">
        <f aca="false">ROUND(L166*K166,2)</f>
        <v>0</v>
      </c>
      <c r="BL166" s="10" t="s">
        <v>140</v>
      </c>
      <c r="BM166" s="10" t="s">
        <v>317</v>
      </c>
    </row>
    <row collapsed="false" customFormat="true" customHeight="true" hidden="false" ht="16.5" outlineLevel="0" r="167" s="32">
      <c r="B167" s="159"/>
      <c r="C167" s="202" t="s">
        <v>318</v>
      </c>
      <c r="D167" s="202" t="s">
        <v>179</v>
      </c>
      <c r="E167" s="203" t="s">
        <v>319</v>
      </c>
      <c r="F167" s="204" t="s">
        <v>320</v>
      </c>
      <c r="G167" s="204"/>
      <c r="H167" s="204"/>
      <c r="I167" s="204"/>
      <c r="J167" s="205" t="s">
        <v>139</v>
      </c>
      <c r="K167" s="206" t="n">
        <v>21</v>
      </c>
      <c r="L167" s="207" t="n">
        <v>0</v>
      </c>
      <c r="M167" s="207"/>
      <c r="N167" s="206" t="n">
        <f aca="false">ROUND(L167*K167,2)</f>
        <v>0</v>
      </c>
      <c r="O167" s="206"/>
      <c r="P167" s="206"/>
      <c r="Q167" s="206"/>
      <c r="R167" s="161"/>
      <c r="T167" s="199"/>
      <c r="U167" s="44" t="s">
        <v>40</v>
      </c>
      <c r="V167" s="34"/>
      <c r="W167" s="200" t="n">
        <f aca="false">V167*K167</f>
        <v>0</v>
      </c>
      <c r="X167" s="200" t="n">
        <v>0.0002</v>
      </c>
      <c r="Y167" s="200" t="n">
        <f aca="false">X167*K167</f>
        <v>0.0042</v>
      </c>
      <c r="Z167" s="200" t="n">
        <v>0</v>
      </c>
      <c r="AA167" s="201" t="n">
        <f aca="false">Z167*K167</f>
        <v>0</v>
      </c>
      <c r="AR167" s="10" t="s">
        <v>147</v>
      </c>
      <c r="AT167" s="10" t="s">
        <v>179</v>
      </c>
      <c r="AU167" s="10" t="s">
        <v>114</v>
      </c>
      <c r="AY167" s="10" t="s">
        <v>135</v>
      </c>
      <c r="BE167" s="119" t="n">
        <f aca="false">IF(U167="základná",N167,0)</f>
        <v>0</v>
      </c>
      <c r="BF167" s="119" t="n">
        <f aca="false">IF(U167="znížená",N167,0)</f>
        <v>0</v>
      </c>
      <c r="BG167" s="119" t="n">
        <f aca="false">IF(U167="zákl. prenesená",N167,0)</f>
        <v>0</v>
      </c>
      <c r="BH167" s="119" t="n">
        <f aca="false">IF(U167="zníž. prenesená",N167,0)</f>
        <v>0</v>
      </c>
      <c r="BI167" s="119" t="n">
        <f aca="false">IF(U167="nulová",N167,0)</f>
        <v>0</v>
      </c>
      <c r="BJ167" s="10" t="s">
        <v>114</v>
      </c>
      <c r="BK167" s="119" t="n">
        <f aca="false">ROUND(L167*K167,2)</f>
        <v>0</v>
      </c>
      <c r="BL167" s="10" t="s">
        <v>140</v>
      </c>
      <c r="BM167" s="10" t="s">
        <v>321</v>
      </c>
    </row>
    <row collapsed="false" customFormat="true" customHeight="true" hidden="false" ht="16.5" outlineLevel="0" r="168" s="32">
      <c r="B168" s="159"/>
      <c r="C168" s="202" t="s">
        <v>230</v>
      </c>
      <c r="D168" s="202" t="s">
        <v>179</v>
      </c>
      <c r="E168" s="203" t="s">
        <v>322</v>
      </c>
      <c r="F168" s="204" t="s">
        <v>323</v>
      </c>
      <c r="G168" s="204"/>
      <c r="H168" s="204"/>
      <c r="I168" s="204"/>
      <c r="J168" s="205" t="s">
        <v>139</v>
      </c>
      <c r="K168" s="206" t="n">
        <v>21</v>
      </c>
      <c r="L168" s="207" t="n">
        <v>0</v>
      </c>
      <c r="M168" s="207"/>
      <c r="N168" s="206" t="n">
        <f aca="false">ROUND(L168*K168,2)</f>
        <v>0</v>
      </c>
      <c r="O168" s="206"/>
      <c r="P168" s="206"/>
      <c r="Q168" s="206"/>
      <c r="R168" s="161"/>
      <c r="T168" s="199"/>
      <c r="U168" s="44" t="s">
        <v>40</v>
      </c>
      <c r="V168" s="34"/>
      <c r="W168" s="200" t="n">
        <f aca="false">V168*K168</f>
        <v>0</v>
      </c>
      <c r="X168" s="200" t="n">
        <v>0.001</v>
      </c>
      <c r="Y168" s="200" t="n">
        <f aca="false">X168*K168</f>
        <v>0.021</v>
      </c>
      <c r="Z168" s="200" t="n">
        <v>0</v>
      </c>
      <c r="AA168" s="201" t="n">
        <f aca="false">Z168*K168</f>
        <v>0</v>
      </c>
      <c r="AR168" s="10" t="s">
        <v>147</v>
      </c>
      <c r="AT168" s="10" t="s">
        <v>179</v>
      </c>
      <c r="AU168" s="10" t="s">
        <v>114</v>
      </c>
      <c r="AY168" s="10" t="s">
        <v>135</v>
      </c>
      <c r="BE168" s="119" t="n">
        <f aca="false">IF(U168="základná",N168,0)</f>
        <v>0</v>
      </c>
      <c r="BF168" s="119" t="n">
        <f aca="false">IF(U168="znížená",N168,0)</f>
        <v>0</v>
      </c>
      <c r="BG168" s="119" t="n">
        <f aca="false">IF(U168="zákl. prenesená",N168,0)</f>
        <v>0</v>
      </c>
      <c r="BH168" s="119" t="n">
        <f aca="false">IF(U168="zníž. prenesená",N168,0)</f>
        <v>0</v>
      </c>
      <c r="BI168" s="119" t="n">
        <f aca="false">IF(U168="nulová",N168,0)</f>
        <v>0</v>
      </c>
      <c r="BJ168" s="10" t="s">
        <v>114</v>
      </c>
      <c r="BK168" s="119" t="n">
        <f aca="false">ROUND(L168*K168,2)</f>
        <v>0</v>
      </c>
      <c r="BL168" s="10" t="s">
        <v>140</v>
      </c>
      <c r="BM168" s="10" t="s">
        <v>324</v>
      </c>
    </row>
    <row collapsed="false" customFormat="true" customHeight="true" hidden="false" ht="16.5" outlineLevel="0" r="169" s="32">
      <c r="B169" s="159"/>
      <c r="C169" s="202" t="s">
        <v>325</v>
      </c>
      <c r="D169" s="202" t="s">
        <v>179</v>
      </c>
      <c r="E169" s="203" t="s">
        <v>326</v>
      </c>
      <c r="F169" s="204" t="s">
        <v>327</v>
      </c>
      <c r="G169" s="204"/>
      <c r="H169" s="204"/>
      <c r="I169" s="204"/>
      <c r="J169" s="205" t="s">
        <v>139</v>
      </c>
      <c r="K169" s="206" t="n">
        <v>484</v>
      </c>
      <c r="L169" s="207" t="n">
        <v>0</v>
      </c>
      <c r="M169" s="207"/>
      <c r="N169" s="206" t="n">
        <f aca="false">ROUND(L169*K169,2)</f>
        <v>0</v>
      </c>
      <c r="O169" s="206"/>
      <c r="P169" s="206"/>
      <c r="Q169" s="206"/>
      <c r="R169" s="161"/>
      <c r="T169" s="199"/>
      <c r="U169" s="44" t="s">
        <v>40</v>
      </c>
      <c r="V169" s="34"/>
      <c r="W169" s="200" t="n">
        <f aca="false">V169*K169</f>
        <v>0</v>
      </c>
      <c r="X169" s="200" t="n">
        <v>0.0002</v>
      </c>
      <c r="Y169" s="200" t="n">
        <f aca="false">X169*K169</f>
        <v>0.0968</v>
      </c>
      <c r="Z169" s="200" t="n">
        <v>0</v>
      </c>
      <c r="AA169" s="201" t="n">
        <f aca="false">Z169*K169</f>
        <v>0</v>
      </c>
      <c r="AR169" s="10" t="s">
        <v>147</v>
      </c>
      <c r="AT169" s="10" t="s">
        <v>179</v>
      </c>
      <c r="AU169" s="10" t="s">
        <v>114</v>
      </c>
      <c r="AY169" s="10" t="s">
        <v>135</v>
      </c>
      <c r="BE169" s="119" t="n">
        <f aca="false">IF(U169="základná",N169,0)</f>
        <v>0</v>
      </c>
      <c r="BF169" s="119" t="n">
        <f aca="false">IF(U169="znížená",N169,0)</f>
        <v>0</v>
      </c>
      <c r="BG169" s="119" t="n">
        <f aca="false">IF(U169="zákl. prenesená",N169,0)</f>
        <v>0</v>
      </c>
      <c r="BH169" s="119" t="n">
        <f aca="false">IF(U169="zníž. prenesená",N169,0)</f>
        <v>0</v>
      </c>
      <c r="BI169" s="119" t="n">
        <f aca="false">IF(U169="nulová",N169,0)</f>
        <v>0</v>
      </c>
      <c r="BJ169" s="10" t="s">
        <v>114</v>
      </c>
      <c r="BK169" s="119" t="n">
        <f aca="false">ROUND(L169*K169,2)</f>
        <v>0</v>
      </c>
      <c r="BL169" s="10" t="s">
        <v>140</v>
      </c>
      <c r="BM169" s="10" t="s">
        <v>328</v>
      </c>
    </row>
    <row collapsed="false" customFormat="true" customHeight="true" hidden="false" ht="16.5" outlineLevel="0" r="170" s="32">
      <c r="B170" s="159"/>
      <c r="C170" s="202" t="s">
        <v>233</v>
      </c>
      <c r="D170" s="202" t="s">
        <v>179</v>
      </c>
      <c r="E170" s="203" t="s">
        <v>329</v>
      </c>
      <c r="F170" s="204" t="s">
        <v>330</v>
      </c>
      <c r="G170" s="204"/>
      <c r="H170" s="204"/>
      <c r="I170" s="204"/>
      <c r="J170" s="205" t="s">
        <v>139</v>
      </c>
      <c r="K170" s="206" t="n">
        <v>124</v>
      </c>
      <c r="L170" s="207" t="n">
        <v>0</v>
      </c>
      <c r="M170" s="207"/>
      <c r="N170" s="206" t="n">
        <f aca="false">ROUND(L170*K170,2)</f>
        <v>0</v>
      </c>
      <c r="O170" s="206"/>
      <c r="P170" s="206"/>
      <c r="Q170" s="206"/>
      <c r="R170" s="161"/>
      <c r="T170" s="199"/>
      <c r="U170" s="44" t="s">
        <v>40</v>
      </c>
      <c r="V170" s="34"/>
      <c r="W170" s="200" t="n">
        <f aca="false">V170*K170</f>
        <v>0</v>
      </c>
      <c r="X170" s="200" t="n">
        <v>0.0002</v>
      </c>
      <c r="Y170" s="200" t="n">
        <f aca="false">X170*K170</f>
        <v>0.0248</v>
      </c>
      <c r="Z170" s="200" t="n">
        <v>0</v>
      </c>
      <c r="AA170" s="201" t="n">
        <f aca="false">Z170*K170</f>
        <v>0</v>
      </c>
      <c r="AR170" s="10" t="s">
        <v>147</v>
      </c>
      <c r="AT170" s="10" t="s">
        <v>179</v>
      </c>
      <c r="AU170" s="10" t="s">
        <v>114</v>
      </c>
      <c r="AY170" s="10" t="s">
        <v>135</v>
      </c>
      <c r="BE170" s="119" t="n">
        <f aca="false">IF(U170="základná",N170,0)</f>
        <v>0</v>
      </c>
      <c r="BF170" s="119" t="n">
        <f aca="false">IF(U170="znížená",N170,0)</f>
        <v>0</v>
      </c>
      <c r="BG170" s="119" t="n">
        <f aca="false">IF(U170="zákl. prenesená",N170,0)</f>
        <v>0</v>
      </c>
      <c r="BH170" s="119" t="n">
        <f aca="false">IF(U170="zníž. prenesená",N170,0)</f>
        <v>0</v>
      </c>
      <c r="BI170" s="119" t="n">
        <f aca="false">IF(U170="nulová",N170,0)</f>
        <v>0</v>
      </c>
      <c r="BJ170" s="10" t="s">
        <v>114</v>
      </c>
      <c r="BK170" s="119" t="n">
        <f aca="false">ROUND(L170*K170,2)</f>
        <v>0</v>
      </c>
      <c r="BL170" s="10" t="s">
        <v>140</v>
      </c>
      <c r="BM170" s="10" t="s">
        <v>331</v>
      </c>
    </row>
    <row collapsed="false" customFormat="true" customHeight="true" hidden="false" ht="16.5" outlineLevel="0" r="171" s="32">
      <c r="B171" s="159"/>
      <c r="C171" s="202" t="s">
        <v>332</v>
      </c>
      <c r="D171" s="202" t="s">
        <v>179</v>
      </c>
      <c r="E171" s="203" t="s">
        <v>333</v>
      </c>
      <c r="F171" s="204" t="s">
        <v>334</v>
      </c>
      <c r="G171" s="204"/>
      <c r="H171" s="204"/>
      <c r="I171" s="204"/>
      <c r="J171" s="205" t="s">
        <v>139</v>
      </c>
      <c r="K171" s="206" t="n">
        <v>111</v>
      </c>
      <c r="L171" s="207" t="n">
        <v>0</v>
      </c>
      <c r="M171" s="207"/>
      <c r="N171" s="206" t="n">
        <f aca="false">ROUND(L171*K171,2)</f>
        <v>0</v>
      </c>
      <c r="O171" s="206"/>
      <c r="P171" s="206"/>
      <c r="Q171" s="206"/>
      <c r="R171" s="161"/>
      <c r="T171" s="199"/>
      <c r="U171" s="44" t="s">
        <v>40</v>
      </c>
      <c r="V171" s="34"/>
      <c r="W171" s="200" t="n">
        <f aca="false">V171*K171</f>
        <v>0</v>
      </c>
      <c r="X171" s="200" t="n">
        <v>0.0002</v>
      </c>
      <c r="Y171" s="200" t="n">
        <f aca="false">X171*K171</f>
        <v>0.0222</v>
      </c>
      <c r="Z171" s="200" t="n">
        <v>0</v>
      </c>
      <c r="AA171" s="201" t="n">
        <f aca="false">Z171*K171</f>
        <v>0</v>
      </c>
      <c r="AR171" s="10" t="s">
        <v>147</v>
      </c>
      <c r="AT171" s="10" t="s">
        <v>179</v>
      </c>
      <c r="AU171" s="10" t="s">
        <v>114</v>
      </c>
      <c r="AY171" s="10" t="s">
        <v>135</v>
      </c>
      <c r="BE171" s="119" t="n">
        <f aca="false">IF(U171="základná",N171,0)</f>
        <v>0</v>
      </c>
      <c r="BF171" s="119" t="n">
        <f aca="false">IF(U171="znížená",N171,0)</f>
        <v>0</v>
      </c>
      <c r="BG171" s="119" t="n">
        <f aca="false">IF(U171="zákl. prenesená",N171,0)</f>
        <v>0</v>
      </c>
      <c r="BH171" s="119" t="n">
        <f aca="false">IF(U171="zníž. prenesená",N171,0)</f>
        <v>0</v>
      </c>
      <c r="BI171" s="119" t="n">
        <f aca="false">IF(U171="nulová",N171,0)</f>
        <v>0</v>
      </c>
      <c r="BJ171" s="10" t="s">
        <v>114</v>
      </c>
      <c r="BK171" s="119" t="n">
        <f aca="false">ROUND(L171*K171,2)</f>
        <v>0</v>
      </c>
      <c r="BL171" s="10" t="s">
        <v>140</v>
      </c>
      <c r="BM171" s="10" t="s">
        <v>335</v>
      </c>
    </row>
    <row collapsed="false" customFormat="true" customHeight="true" hidden="false" ht="25.5" outlineLevel="0" r="172" s="32">
      <c r="B172" s="159"/>
      <c r="C172" s="193" t="s">
        <v>237</v>
      </c>
      <c r="D172" s="193" t="s">
        <v>136</v>
      </c>
      <c r="E172" s="194" t="s">
        <v>336</v>
      </c>
      <c r="F172" s="195" t="s">
        <v>337</v>
      </c>
      <c r="G172" s="195"/>
      <c r="H172" s="195"/>
      <c r="I172" s="195"/>
      <c r="J172" s="196" t="s">
        <v>139</v>
      </c>
      <c r="K172" s="197" t="n">
        <v>2835</v>
      </c>
      <c r="L172" s="198" t="n">
        <v>0</v>
      </c>
      <c r="M172" s="198"/>
      <c r="N172" s="197" t="n">
        <f aca="false">ROUND(L172*K172,2)</f>
        <v>0</v>
      </c>
      <c r="O172" s="197"/>
      <c r="P172" s="197"/>
      <c r="Q172" s="197"/>
      <c r="R172" s="161"/>
      <c r="T172" s="199"/>
      <c r="U172" s="44" t="s">
        <v>40</v>
      </c>
      <c r="V172" s="34"/>
      <c r="W172" s="200" t="n">
        <f aca="false">V172*K172</f>
        <v>0</v>
      </c>
      <c r="X172" s="200" t="n">
        <v>0</v>
      </c>
      <c r="Y172" s="200" t="n">
        <f aca="false">X172*K172</f>
        <v>0</v>
      </c>
      <c r="Z172" s="200" t="n">
        <v>0</v>
      </c>
      <c r="AA172" s="201" t="n">
        <f aca="false">Z172*K172</f>
        <v>0</v>
      </c>
      <c r="AR172" s="10" t="s">
        <v>140</v>
      </c>
      <c r="AT172" s="10" t="s">
        <v>136</v>
      </c>
      <c r="AU172" s="10" t="s">
        <v>114</v>
      </c>
      <c r="AY172" s="10" t="s">
        <v>135</v>
      </c>
      <c r="BE172" s="119" t="n">
        <f aca="false">IF(U172="základná",N172,0)</f>
        <v>0</v>
      </c>
      <c r="BF172" s="119" t="n">
        <f aca="false">IF(U172="znížená",N172,0)</f>
        <v>0</v>
      </c>
      <c r="BG172" s="119" t="n">
        <f aca="false">IF(U172="zákl. prenesená",N172,0)</f>
        <v>0</v>
      </c>
      <c r="BH172" s="119" t="n">
        <f aca="false">IF(U172="zníž. prenesená",N172,0)</f>
        <v>0</v>
      </c>
      <c r="BI172" s="119" t="n">
        <f aca="false">IF(U172="nulová",N172,0)</f>
        <v>0</v>
      </c>
      <c r="BJ172" s="10" t="s">
        <v>114</v>
      </c>
      <c r="BK172" s="119" t="n">
        <f aca="false">ROUND(L172*K172,2)</f>
        <v>0</v>
      </c>
      <c r="BL172" s="10" t="s">
        <v>140</v>
      </c>
      <c r="BM172" s="10" t="s">
        <v>338</v>
      </c>
    </row>
    <row collapsed="false" customFormat="true" customHeight="true" hidden="false" ht="25.5" outlineLevel="0" r="173" s="32">
      <c r="B173" s="159"/>
      <c r="C173" s="202" t="s">
        <v>339</v>
      </c>
      <c r="D173" s="202" t="s">
        <v>179</v>
      </c>
      <c r="E173" s="203" t="s">
        <v>340</v>
      </c>
      <c r="F173" s="204" t="s">
        <v>341</v>
      </c>
      <c r="G173" s="204"/>
      <c r="H173" s="204"/>
      <c r="I173" s="204"/>
      <c r="J173" s="205" t="s">
        <v>139</v>
      </c>
      <c r="K173" s="206" t="n">
        <v>633</v>
      </c>
      <c r="L173" s="207" t="n">
        <v>0</v>
      </c>
      <c r="M173" s="207"/>
      <c r="N173" s="206" t="n">
        <f aca="false">ROUND(L173*K173,2)</f>
        <v>0</v>
      </c>
      <c r="O173" s="206"/>
      <c r="P173" s="206"/>
      <c r="Q173" s="206"/>
      <c r="R173" s="161"/>
      <c r="T173" s="199"/>
      <c r="U173" s="44" t="s">
        <v>40</v>
      </c>
      <c r="V173" s="34"/>
      <c r="W173" s="200" t="n">
        <f aca="false">V173*K173</f>
        <v>0</v>
      </c>
      <c r="X173" s="200" t="n">
        <v>1.79936808846761E-005</v>
      </c>
      <c r="Y173" s="200" t="n">
        <f aca="false">X173*K173</f>
        <v>0.01139</v>
      </c>
      <c r="Z173" s="200" t="n">
        <v>0</v>
      </c>
      <c r="AA173" s="201" t="n">
        <f aca="false">Z173*K173</f>
        <v>0</v>
      </c>
      <c r="AR173" s="10" t="s">
        <v>147</v>
      </c>
      <c r="AT173" s="10" t="s">
        <v>179</v>
      </c>
      <c r="AU173" s="10" t="s">
        <v>114</v>
      </c>
      <c r="AY173" s="10" t="s">
        <v>135</v>
      </c>
      <c r="BE173" s="119" t="n">
        <f aca="false">IF(U173="základná",N173,0)</f>
        <v>0</v>
      </c>
      <c r="BF173" s="119" t="n">
        <f aca="false">IF(U173="znížená",N173,0)</f>
        <v>0</v>
      </c>
      <c r="BG173" s="119" t="n">
        <f aca="false">IF(U173="zákl. prenesená",N173,0)</f>
        <v>0</v>
      </c>
      <c r="BH173" s="119" t="n">
        <f aca="false">IF(U173="zníž. prenesená",N173,0)</f>
        <v>0</v>
      </c>
      <c r="BI173" s="119" t="n">
        <f aca="false">IF(U173="nulová",N173,0)</f>
        <v>0</v>
      </c>
      <c r="BJ173" s="10" t="s">
        <v>114</v>
      </c>
      <c r="BK173" s="119" t="n">
        <f aca="false">ROUND(L173*K173,2)</f>
        <v>0</v>
      </c>
      <c r="BL173" s="10" t="s">
        <v>140</v>
      </c>
      <c r="BM173" s="10" t="s">
        <v>342</v>
      </c>
    </row>
    <row collapsed="false" customFormat="true" customHeight="true" hidden="false" ht="16.5" outlineLevel="0" r="174" s="32">
      <c r="B174" s="159"/>
      <c r="C174" s="202" t="s">
        <v>240</v>
      </c>
      <c r="D174" s="202" t="s">
        <v>179</v>
      </c>
      <c r="E174" s="203" t="s">
        <v>343</v>
      </c>
      <c r="F174" s="204" t="s">
        <v>344</v>
      </c>
      <c r="G174" s="204"/>
      <c r="H174" s="204"/>
      <c r="I174" s="204"/>
      <c r="J174" s="205" t="s">
        <v>139</v>
      </c>
      <c r="K174" s="206" t="n">
        <v>2062</v>
      </c>
      <c r="L174" s="207" t="n">
        <v>0</v>
      </c>
      <c r="M174" s="207"/>
      <c r="N174" s="206" t="n">
        <f aca="false">ROUND(L174*K174,2)</f>
        <v>0</v>
      </c>
      <c r="O174" s="206"/>
      <c r="P174" s="206"/>
      <c r="Q174" s="206"/>
      <c r="R174" s="161"/>
      <c r="T174" s="199"/>
      <c r="U174" s="44" t="s">
        <v>40</v>
      </c>
      <c r="V174" s="34"/>
      <c r="W174" s="200" t="n">
        <f aca="false">V174*K174</f>
        <v>0</v>
      </c>
      <c r="X174" s="200" t="n">
        <v>1.59990300678952E-005</v>
      </c>
      <c r="Y174" s="200" t="n">
        <f aca="false">X174*K174</f>
        <v>0.0329899999999999</v>
      </c>
      <c r="Z174" s="200" t="n">
        <v>0</v>
      </c>
      <c r="AA174" s="201" t="n">
        <f aca="false">Z174*K174</f>
        <v>0</v>
      </c>
      <c r="AR174" s="10" t="s">
        <v>147</v>
      </c>
      <c r="AT174" s="10" t="s">
        <v>179</v>
      </c>
      <c r="AU174" s="10" t="s">
        <v>114</v>
      </c>
      <c r="AY174" s="10" t="s">
        <v>135</v>
      </c>
      <c r="BE174" s="119" t="n">
        <f aca="false">IF(U174="základná",N174,0)</f>
        <v>0</v>
      </c>
      <c r="BF174" s="119" t="n">
        <f aca="false">IF(U174="znížená",N174,0)</f>
        <v>0</v>
      </c>
      <c r="BG174" s="119" t="n">
        <f aca="false">IF(U174="zákl. prenesená",N174,0)</f>
        <v>0</v>
      </c>
      <c r="BH174" s="119" t="n">
        <f aca="false">IF(U174="zníž. prenesená",N174,0)</f>
        <v>0</v>
      </c>
      <c r="BI174" s="119" t="n">
        <f aca="false">IF(U174="nulová",N174,0)</f>
        <v>0</v>
      </c>
      <c r="BJ174" s="10" t="s">
        <v>114</v>
      </c>
      <c r="BK174" s="119" t="n">
        <f aca="false">ROUND(L174*K174,2)</f>
        <v>0</v>
      </c>
      <c r="BL174" s="10" t="s">
        <v>140</v>
      </c>
      <c r="BM174" s="10" t="s">
        <v>345</v>
      </c>
    </row>
    <row collapsed="false" customFormat="true" customHeight="true" hidden="false" ht="16.5" outlineLevel="0" r="175" s="32">
      <c r="B175" s="159"/>
      <c r="C175" s="202" t="s">
        <v>346</v>
      </c>
      <c r="D175" s="202" t="s">
        <v>179</v>
      </c>
      <c r="E175" s="203" t="s">
        <v>347</v>
      </c>
      <c r="F175" s="204" t="s">
        <v>348</v>
      </c>
      <c r="G175" s="204"/>
      <c r="H175" s="204"/>
      <c r="I175" s="204"/>
      <c r="J175" s="205" t="s">
        <v>139</v>
      </c>
      <c r="K175" s="206" t="n">
        <v>140</v>
      </c>
      <c r="L175" s="207" t="n">
        <v>0</v>
      </c>
      <c r="M175" s="207"/>
      <c r="N175" s="206" t="n">
        <f aca="false">ROUND(L175*K175,2)</f>
        <v>0</v>
      </c>
      <c r="O175" s="206"/>
      <c r="P175" s="206"/>
      <c r="Q175" s="206"/>
      <c r="R175" s="161"/>
      <c r="T175" s="199"/>
      <c r="U175" s="44" t="s">
        <v>40</v>
      </c>
      <c r="V175" s="34"/>
      <c r="W175" s="200" t="n">
        <f aca="false">V175*K175</f>
        <v>0</v>
      </c>
      <c r="X175" s="200" t="n">
        <v>2E-005</v>
      </c>
      <c r="Y175" s="200" t="n">
        <f aca="false">X175*K175</f>
        <v>0.0028</v>
      </c>
      <c r="Z175" s="200" t="n">
        <v>0</v>
      </c>
      <c r="AA175" s="201" t="n">
        <f aca="false">Z175*K175</f>
        <v>0</v>
      </c>
      <c r="AR175" s="10" t="s">
        <v>147</v>
      </c>
      <c r="AT175" s="10" t="s">
        <v>179</v>
      </c>
      <c r="AU175" s="10" t="s">
        <v>114</v>
      </c>
      <c r="AY175" s="10" t="s">
        <v>135</v>
      </c>
      <c r="BE175" s="119" t="n">
        <f aca="false">IF(U175="základná",N175,0)</f>
        <v>0</v>
      </c>
      <c r="BF175" s="119" t="n">
        <f aca="false">IF(U175="znížená",N175,0)</f>
        <v>0</v>
      </c>
      <c r="BG175" s="119" t="n">
        <f aca="false">IF(U175="zákl. prenesená",N175,0)</f>
        <v>0</v>
      </c>
      <c r="BH175" s="119" t="n">
        <f aca="false">IF(U175="zníž. prenesená",N175,0)</f>
        <v>0</v>
      </c>
      <c r="BI175" s="119" t="n">
        <f aca="false">IF(U175="nulová",N175,0)</f>
        <v>0</v>
      </c>
      <c r="BJ175" s="10" t="s">
        <v>114</v>
      </c>
      <c r="BK175" s="119" t="n">
        <f aca="false">ROUND(L175*K175,2)</f>
        <v>0</v>
      </c>
      <c r="BL175" s="10" t="s">
        <v>140</v>
      </c>
      <c r="BM175" s="10" t="s">
        <v>349</v>
      </c>
    </row>
    <row collapsed="false" customFormat="true" customHeight="true" hidden="false" ht="25.5" outlineLevel="0" r="176" s="32">
      <c r="B176" s="159"/>
      <c r="C176" s="193" t="s">
        <v>244</v>
      </c>
      <c r="D176" s="193" t="s">
        <v>136</v>
      </c>
      <c r="E176" s="194" t="s">
        <v>350</v>
      </c>
      <c r="F176" s="195" t="s">
        <v>351</v>
      </c>
      <c r="G176" s="195"/>
      <c r="H176" s="195"/>
      <c r="I176" s="195"/>
      <c r="J176" s="196" t="s">
        <v>206</v>
      </c>
      <c r="K176" s="197" t="n">
        <v>275</v>
      </c>
      <c r="L176" s="198" t="n">
        <v>0</v>
      </c>
      <c r="M176" s="198"/>
      <c r="N176" s="197" t="n">
        <f aca="false">ROUND(L176*K176,2)</f>
        <v>0</v>
      </c>
      <c r="O176" s="197"/>
      <c r="P176" s="197"/>
      <c r="Q176" s="197"/>
      <c r="R176" s="161"/>
      <c r="T176" s="199"/>
      <c r="U176" s="44" t="s">
        <v>40</v>
      </c>
      <c r="V176" s="34"/>
      <c r="W176" s="200" t="n">
        <f aca="false">V176*K176</f>
        <v>0</v>
      </c>
      <c r="X176" s="200" t="n">
        <v>0</v>
      </c>
      <c r="Y176" s="200" t="n">
        <f aca="false">X176*K176</f>
        <v>0</v>
      </c>
      <c r="Z176" s="200" t="n">
        <v>0</v>
      </c>
      <c r="AA176" s="201" t="n">
        <f aca="false">Z176*K176</f>
        <v>0</v>
      </c>
      <c r="AR176" s="10" t="s">
        <v>140</v>
      </c>
      <c r="AT176" s="10" t="s">
        <v>136</v>
      </c>
      <c r="AU176" s="10" t="s">
        <v>114</v>
      </c>
      <c r="AY176" s="10" t="s">
        <v>135</v>
      </c>
      <c r="BE176" s="119" t="n">
        <f aca="false">IF(U176="základná",N176,0)</f>
        <v>0</v>
      </c>
      <c r="BF176" s="119" t="n">
        <f aca="false">IF(U176="znížená",N176,0)</f>
        <v>0</v>
      </c>
      <c r="BG176" s="119" t="n">
        <f aca="false">IF(U176="zákl. prenesená",N176,0)</f>
        <v>0</v>
      </c>
      <c r="BH176" s="119" t="n">
        <f aca="false">IF(U176="zníž. prenesená",N176,0)</f>
        <v>0</v>
      </c>
      <c r="BI176" s="119" t="n">
        <f aca="false">IF(U176="nulová",N176,0)</f>
        <v>0</v>
      </c>
      <c r="BJ176" s="10" t="s">
        <v>114</v>
      </c>
      <c r="BK176" s="119" t="n">
        <f aca="false">ROUND(L176*K176,2)</f>
        <v>0</v>
      </c>
      <c r="BL176" s="10" t="s">
        <v>140</v>
      </c>
      <c r="BM176" s="10" t="s">
        <v>352</v>
      </c>
    </row>
    <row collapsed="false" customFormat="true" customHeight="true" hidden="false" ht="16.5" outlineLevel="0" r="177" s="32">
      <c r="B177" s="159"/>
      <c r="C177" s="202" t="s">
        <v>353</v>
      </c>
      <c r="D177" s="202" t="s">
        <v>179</v>
      </c>
      <c r="E177" s="203" t="s">
        <v>354</v>
      </c>
      <c r="F177" s="204" t="s">
        <v>355</v>
      </c>
      <c r="G177" s="204"/>
      <c r="H177" s="204"/>
      <c r="I177" s="204"/>
      <c r="J177" s="205" t="s">
        <v>190</v>
      </c>
      <c r="K177" s="206" t="n">
        <v>8.25</v>
      </c>
      <c r="L177" s="207" t="n">
        <v>0</v>
      </c>
      <c r="M177" s="207"/>
      <c r="N177" s="206" t="n">
        <f aca="false">ROUND(L177*K177,2)</f>
        <v>0</v>
      </c>
      <c r="O177" s="206"/>
      <c r="P177" s="206"/>
      <c r="Q177" s="206"/>
      <c r="R177" s="161"/>
      <c r="T177" s="199"/>
      <c r="U177" s="44" t="s">
        <v>40</v>
      </c>
      <c r="V177" s="34"/>
      <c r="W177" s="200" t="n">
        <f aca="false">V177*K177</f>
        <v>0</v>
      </c>
      <c r="X177" s="200" t="n">
        <v>1.61</v>
      </c>
      <c r="Y177" s="200" t="n">
        <f aca="false">X177*K177</f>
        <v>13.2825</v>
      </c>
      <c r="Z177" s="200" t="n">
        <v>0</v>
      </c>
      <c r="AA177" s="201" t="n">
        <f aca="false">Z177*K177</f>
        <v>0</v>
      </c>
      <c r="AR177" s="10" t="s">
        <v>147</v>
      </c>
      <c r="AT177" s="10" t="s">
        <v>179</v>
      </c>
      <c r="AU177" s="10" t="s">
        <v>114</v>
      </c>
      <c r="AY177" s="10" t="s">
        <v>135</v>
      </c>
      <c r="BE177" s="119" t="n">
        <f aca="false">IF(U177="základná",N177,0)</f>
        <v>0</v>
      </c>
      <c r="BF177" s="119" t="n">
        <f aca="false">IF(U177="znížená",N177,0)</f>
        <v>0</v>
      </c>
      <c r="BG177" s="119" t="n">
        <f aca="false">IF(U177="zákl. prenesená",N177,0)</f>
        <v>0</v>
      </c>
      <c r="BH177" s="119" t="n">
        <f aca="false">IF(U177="zníž. prenesená",N177,0)</f>
        <v>0</v>
      </c>
      <c r="BI177" s="119" t="n">
        <f aca="false">IF(U177="nulová",N177,0)</f>
        <v>0</v>
      </c>
      <c r="BJ177" s="10" t="s">
        <v>114</v>
      </c>
      <c r="BK177" s="119" t="n">
        <f aca="false">ROUND(L177*K177,2)</f>
        <v>0</v>
      </c>
      <c r="BL177" s="10" t="s">
        <v>140</v>
      </c>
      <c r="BM177" s="10" t="s">
        <v>356</v>
      </c>
    </row>
    <row collapsed="false" customFormat="true" customHeight="true" hidden="false" ht="25.5" outlineLevel="0" r="178" s="32">
      <c r="B178" s="159"/>
      <c r="C178" s="193" t="s">
        <v>247</v>
      </c>
      <c r="D178" s="193" t="s">
        <v>136</v>
      </c>
      <c r="E178" s="194" t="s">
        <v>357</v>
      </c>
      <c r="F178" s="195" t="s">
        <v>358</v>
      </c>
      <c r="G178" s="195"/>
      <c r="H178" s="195"/>
      <c r="I178" s="195"/>
      <c r="J178" s="196" t="s">
        <v>190</v>
      </c>
      <c r="K178" s="197" t="n">
        <v>2.75</v>
      </c>
      <c r="L178" s="198" t="n">
        <v>0</v>
      </c>
      <c r="M178" s="198"/>
      <c r="N178" s="197" t="n">
        <f aca="false">ROUND(L178*K178,2)</f>
        <v>0</v>
      </c>
      <c r="O178" s="197"/>
      <c r="P178" s="197"/>
      <c r="Q178" s="197"/>
      <c r="R178" s="161"/>
      <c r="T178" s="199"/>
      <c r="U178" s="44" t="s">
        <v>40</v>
      </c>
      <c r="V178" s="34"/>
      <c r="W178" s="200" t="n">
        <f aca="false">V178*K178</f>
        <v>0</v>
      </c>
      <c r="X178" s="200" t="n">
        <v>0</v>
      </c>
      <c r="Y178" s="200" t="n">
        <f aca="false">X178*K178</f>
        <v>0</v>
      </c>
      <c r="Z178" s="200" t="n">
        <v>0</v>
      </c>
      <c r="AA178" s="201" t="n">
        <f aca="false">Z178*K178</f>
        <v>0</v>
      </c>
      <c r="AR178" s="10" t="s">
        <v>140</v>
      </c>
      <c r="AT178" s="10" t="s">
        <v>136</v>
      </c>
      <c r="AU178" s="10" t="s">
        <v>114</v>
      </c>
      <c r="AY178" s="10" t="s">
        <v>135</v>
      </c>
      <c r="BE178" s="119" t="n">
        <f aca="false">IF(U178="základná",N178,0)</f>
        <v>0</v>
      </c>
      <c r="BF178" s="119" t="n">
        <f aca="false">IF(U178="znížená",N178,0)</f>
        <v>0</v>
      </c>
      <c r="BG178" s="119" t="n">
        <f aca="false">IF(U178="zákl. prenesená",N178,0)</f>
        <v>0</v>
      </c>
      <c r="BH178" s="119" t="n">
        <f aca="false">IF(U178="zníž. prenesená",N178,0)</f>
        <v>0</v>
      </c>
      <c r="BI178" s="119" t="n">
        <f aca="false">IF(U178="nulová",N178,0)</f>
        <v>0</v>
      </c>
      <c r="BJ178" s="10" t="s">
        <v>114</v>
      </c>
      <c r="BK178" s="119" t="n">
        <f aca="false">ROUND(L178*K178,2)</f>
        <v>0</v>
      </c>
      <c r="BL178" s="10" t="s">
        <v>140</v>
      </c>
      <c r="BM178" s="10" t="s">
        <v>359</v>
      </c>
    </row>
    <row collapsed="false" customFormat="true" customHeight="true" hidden="false" ht="25.5" outlineLevel="0" r="179" s="32">
      <c r="B179" s="159"/>
      <c r="C179" s="193" t="s">
        <v>360</v>
      </c>
      <c r="D179" s="193" t="s">
        <v>136</v>
      </c>
      <c r="E179" s="194" t="s">
        <v>263</v>
      </c>
      <c r="F179" s="195" t="s">
        <v>264</v>
      </c>
      <c r="G179" s="195"/>
      <c r="H179" s="195"/>
      <c r="I179" s="195"/>
      <c r="J179" s="196" t="s">
        <v>190</v>
      </c>
      <c r="K179" s="197" t="n">
        <v>2.75</v>
      </c>
      <c r="L179" s="198" t="n">
        <v>0</v>
      </c>
      <c r="M179" s="198"/>
      <c r="N179" s="197" t="n">
        <f aca="false">ROUND(L179*K179,2)</f>
        <v>0</v>
      </c>
      <c r="O179" s="197"/>
      <c r="P179" s="197"/>
      <c r="Q179" s="197"/>
      <c r="R179" s="161"/>
      <c r="T179" s="199"/>
      <c r="U179" s="44" t="s">
        <v>40</v>
      </c>
      <c r="V179" s="34"/>
      <c r="W179" s="200" t="n">
        <f aca="false">V179*K179</f>
        <v>0</v>
      </c>
      <c r="X179" s="200" t="n">
        <v>0</v>
      </c>
      <c r="Y179" s="200" t="n">
        <f aca="false">X179*K179</f>
        <v>0</v>
      </c>
      <c r="Z179" s="200" t="n">
        <v>0</v>
      </c>
      <c r="AA179" s="201" t="n">
        <f aca="false">Z179*K179</f>
        <v>0</v>
      </c>
      <c r="AR179" s="10" t="s">
        <v>140</v>
      </c>
      <c r="AT179" s="10" t="s">
        <v>136</v>
      </c>
      <c r="AU179" s="10" t="s">
        <v>114</v>
      </c>
      <c r="AY179" s="10" t="s">
        <v>135</v>
      </c>
      <c r="BE179" s="119" t="n">
        <f aca="false">IF(U179="základná",N179,0)</f>
        <v>0</v>
      </c>
      <c r="BF179" s="119" t="n">
        <f aca="false">IF(U179="znížená",N179,0)</f>
        <v>0</v>
      </c>
      <c r="BG179" s="119" t="n">
        <f aca="false">IF(U179="zákl. prenesená",N179,0)</f>
        <v>0</v>
      </c>
      <c r="BH179" s="119" t="n">
        <f aca="false">IF(U179="zníž. prenesená",N179,0)</f>
        <v>0</v>
      </c>
      <c r="BI179" s="119" t="n">
        <f aca="false">IF(U179="nulová",N179,0)</f>
        <v>0</v>
      </c>
      <c r="BJ179" s="10" t="s">
        <v>114</v>
      </c>
      <c r="BK179" s="119" t="n">
        <f aca="false">ROUND(L179*K179,2)</f>
        <v>0</v>
      </c>
      <c r="BL179" s="10" t="s">
        <v>140</v>
      </c>
      <c r="BM179" s="10" t="s">
        <v>361</v>
      </c>
    </row>
    <row collapsed="false" customFormat="true" customHeight="true" hidden="false" ht="25.5" outlineLevel="0" r="180" s="32">
      <c r="B180" s="159"/>
      <c r="C180" s="193" t="s">
        <v>251</v>
      </c>
      <c r="D180" s="193" t="s">
        <v>136</v>
      </c>
      <c r="E180" s="194" t="s">
        <v>362</v>
      </c>
      <c r="F180" s="195" t="s">
        <v>363</v>
      </c>
      <c r="G180" s="195"/>
      <c r="H180" s="195"/>
      <c r="I180" s="195"/>
      <c r="J180" s="196" t="s">
        <v>139</v>
      </c>
      <c r="K180" s="197" t="n">
        <v>1</v>
      </c>
      <c r="L180" s="198" t="n">
        <v>0</v>
      </c>
      <c r="M180" s="198"/>
      <c r="N180" s="197" t="n">
        <f aca="false">ROUND(L180*K180,2)</f>
        <v>0</v>
      </c>
      <c r="O180" s="197"/>
      <c r="P180" s="197"/>
      <c r="Q180" s="197"/>
      <c r="R180" s="161"/>
      <c r="T180" s="199"/>
      <c r="U180" s="44" t="s">
        <v>40</v>
      </c>
      <c r="V180" s="34"/>
      <c r="W180" s="200" t="n">
        <f aca="false">V180*K180</f>
        <v>0</v>
      </c>
      <c r="X180" s="200" t="n">
        <v>0</v>
      </c>
      <c r="Y180" s="200" t="n">
        <f aca="false">X180*K180</f>
        <v>0</v>
      </c>
      <c r="Z180" s="200" t="n">
        <v>0</v>
      </c>
      <c r="AA180" s="201" t="n">
        <f aca="false">Z180*K180</f>
        <v>0</v>
      </c>
      <c r="AR180" s="10" t="s">
        <v>140</v>
      </c>
      <c r="AT180" s="10" t="s">
        <v>136</v>
      </c>
      <c r="AU180" s="10" t="s">
        <v>114</v>
      </c>
      <c r="AY180" s="10" t="s">
        <v>135</v>
      </c>
      <c r="BE180" s="119" t="n">
        <f aca="false">IF(U180="základná",N180,0)</f>
        <v>0</v>
      </c>
      <c r="BF180" s="119" t="n">
        <f aca="false">IF(U180="znížená",N180,0)</f>
        <v>0</v>
      </c>
      <c r="BG180" s="119" t="n">
        <f aca="false">IF(U180="zákl. prenesená",N180,0)</f>
        <v>0</v>
      </c>
      <c r="BH180" s="119" t="n">
        <f aca="false">IF(U180="zníž. prenesená",N180,0)</f>
        <v>0</v>
      </c>
      <c r="BI180" s="119" t="n">
        <f aca="false">IF(U180="nulová",N180,0)</f>
        <v>0</v>
      </c>
      <c r="BJ180" s="10" t="s">
        <v>114</v>
      </c>
      <c r="BK180" s="119" t="n">
        <f aca="false">ROUND(L180*K180,2)</f>
        <v>0</v>
      </c>
      <c r="BL180" s="10" t="s">
        <v>140</v>
      </c>
      <c r="BM180" s="10" t="s">
        <v>364</v>
      </c>
    </row>
    <row collapsed="false" customFormat="true" customHeight="true" hidden="false" ht="25.5" outlineLevel="0" r="181" s="32">
      <c r="B181" s="159"/>
      <c r="C181" s="193" t="s">
        <v>365</v>
      </c>
      <c r="D181" s="193" t="s">
        <v>136</v>
      </c>
      <c r="E181" s="194" t="s">
        <v>366</v>
      </c>
      <c r="F181" s="195" t="s">
        <v>367</v>
      </c>
      <c r="G181" s="195"/>
      <c r="H181" s="195"/>
      <c r="I181" s="195"/>
      <c r="J181" s="196" t="s">
        <v>206</v>
      </c>
      <c r="K181" s="197" t="n">
        <v>2287.4</v>
      </c>
      <c r="L181" s="198" t="n">
        <v>0</v>
      </c>
      <c r="M181" s="198"/>
      <c r="N181" s="197" t="n">
        <f aca="false">ROUND(L181*K181,2)</f>
        <v>0</v>
      </c>
      <c r="O181" s="197"/>
      <c r="P181" s="197"/>
      <c r="Q181" s="197"/>
      <c r="R181" s="161"/>
      <c r="T181" s="199"/>
      <c r="U181" s="44" t="s">
        <v>40</v>
      </c>
      <c r="V181" s="34"/>
      <c r="W181" s="200" t="n">
        <f aca="false">V181*K181</f>
        <v>0</v>
      </c>
      <c r="X181" s="200" t="n">
        <v>0</v>
      </c>
      <c r="Y181" s="200" t="n">
        <f aca="false">X181*K181</f>
        <v>0</v>
      </c>
      <c r="Z181" s="200" t="n">
        <v>0</v>
      </c>
      <c r="AA181" s="201" t="n">
        <f aca="false">Z181*K181</f>
        <v>0</v>
      </c>
      <c r="AR181" s="10" t="s">
        <v>140</v>
      </c>
      <c r="AT181" s="10" t="s">
        <v>136</v>
      </c>
      <c r="AU181" s="10" t="s">
        <v>114</v>
      </c>
      <c r="AY181" s="10" t="s">
        <v>135</v>
      </c>
      <c r="BE181" s="119" t="n">
        <f aca="false">IF(U181="základná",N181,0)</f>
        <v>0</v>
      </c>
      <c r="BF181" s="119" t="n">
        <f aca="false">IF(U181="znížená",N181,0)</f>
        <v>0</v>
      </c>
      <c r="BG181" s="119" t="n">
        <f aca="false">IF(U181="zákl. prenesená",N181,0)</f>
        <v>0</v>
      </c>
      <c r="BH181" s="119" t="n">
        <f aca="false">IF(U181="zníž. prenesená",N181,0)</f>
        <v>0</v>
      </c>
      <c r="BI181" s="119" t="n">
        <f aca="false">IF(U181="nulová",N181,0)</f>
        <v>0</v>
      </c>
      <c r="BJ181" s="10" t="s">
        <v>114</v>
      </c>
      <c r="BK181" s="119" t="n">
        <f aca="false">ROUND(L181*K181,2)</f>
        <v>0</v>
      </c>
      <c r="BL181" s="10" t="s">
        <v>140</v>
      </c>
      <c r="BM181" s="10" t="s">
        <v>368</v>
      </c>
    </row>
    <row collapsed="false" customFormat="true" customHeight="true" hidden="false" ht="38.25" outlineLevel="0" r="182" s="32">
      <c r="B182" s="159"/>
      <c r="C182" s="193" t="s">
        <v>254</v>
      </c>
      <c r="D182" s="193" t="s">
        <v>136</v>
      </c>
      <c r="E182" s="194" t="s">
        <v>369</v>
      </c>
      <c r="F182" s="195" t="s">
        <v>370</v>
      </c>
      <c r="G182" s="195"/>
      <c r="H182" s="195"/>
      <c r="I182" s="195"/>
      <c r="J182" s="196" t="s">
        <v>206</v>
      </c>
      <c r="K182" s="197" t="n">
        <v>2287.4</v>
      </c>
      <c r="L182" s="198" t="n">
        <v>0</v>
      </c>
      <c r="M182" s="198"/>
      <c r="N182" s="197" t="n">
        <f aca="false">ROUND(L182*K182,2)</f>
        <v>0</v>
      </c>
      <c r="O182" s="197"/>
      <c r="P182" s="197"/>
      <c r="Q182" s="197"/>
      <c r="R182" s="161"/>
      <c r="T182" s="199"/>
      <c r="U182" s="44" t="s">
        <v>40</v>
      </c>
      <c r="V182" s="34"/>
      <c r="W182" s="200" t="n">
        <f aca="false">V182*K182</f>
        <v>0</v>
      </c>
      <c r="X182" s="200" t="n">
        <v>0</v>
      </c>
      <c r="Y182" s="200" t="n">
        <f aca="false">X182*K182</f>
        <v>0</v>
      </c>
      <c r="Z182" s="200" t="n">
        <v>0</v>
      </c>
      <c r="AA182" s="201" t="n">
        <f aca="false">Z182*K182</f>
        <v>0</v>
      </c>
      <c r="AR182" s="10" t="s">
        <v>140</v>
      </c>
      <c r="AT182" s="10" t="s">
        <v>136</v>
      </c>
      <c r="AU182" s="10" t="s">
        <v>114</v>
      </c>
      <c r="AY182" s="10" t="s">
        <v>135</v>
      </c>
      <c r="BE182" s="119" t="n">
        <f aca="false">IF(U182="základná",N182,0)</f>
        <v>0</v>
      </c>
      <c r="BF182" s="119" t="n">
        <f aca="false">IF(U182="znížená",N182,0)</f>
        <v>0</v>
      </c>
      <c r="BG182" s="119" t="n">
        <f aca="false">IF(U182="zákl. prenesená",N182,0)</f>
        <v>0</v>
      </c>
      <c r="BH182" s="119" t="n">
        <f aca="false">IF(U182="zníž. prenesená",N182,0)</f>
        <v>0</v>
      </c>
      <c r="BI182" s="119" t="n">
        <f aca="false">IF(U182="nulová",N182,0)</f>
        <v>0</v>
      </c>
      <c r="BJ182" s="10" t="s">
        <v>114</v>
      </c>
      <c r="BK182" s="119" t="n">
        <f aca="false">ROUND(L182*K182,2)</f>
        <v>0</v>
      </c>
      <c r="BL182" s="10" t="s">
        <v>140</v>
      </c>
      <c r="BM182" s="10" t="s">
        <v>371</v>
      </c>
    </row>
    <row collapsed="false" customFormat="true" customHeight="true" hidden="false" ht="25.5" outlineLevel="0" r="183" s="32">
      <c r="B183" s="159"/>
      <c r="C183" s="193" t="s">
        <v>372</v>
      </c>
      <c r="D183" s="193" t="s">
        <v>136</v>
      </c>
      <c r="E183" s="194" t="s">
        <v>373</v>
      </c>
      <c r="F183" s="195" t="s">
        <v>374</v>
      </c>
      <c r="G183" s="195"/>
      <c r="H183" s="195"/>
      <c r="I183" s="195"/>
      <c r="J183" s="196" t="s">
        <v>206</v>
      </c>
      <c r="K183" s="197" t="n">
        <v>2287.4</v>
      </c>
      <c r="L183" s="198" t="n">
        <v>0</v>
      </c>
      <c r="M183" s="198"/>
      <c r="N183" s="197" t="n">
        <f aca="false">ROUND(L183*K183,2)</f>
        <v>0</v>
      </c>
      <c r="O183" s="197"/>
      <c r="P183" s="197"/>
      <c r="Q183" s="197"/>
      <c r="R183" s="161"/>
      <c r="T183" s="199"/>
      <c r="U183" s="44" t="s">
        <v>40</v>
      </c>
      <c r="V183" s="34"/>
      <c r="W183" s="200" t="n">
        <f aca="false">V183*K183</f>
        <v>0</v>
      </c>
      <c r="X183" s="200" t="n">
        <v>0</v>
      </c>
      <c r="Y183" s="200" t="n">
        <f aca="false">X183*K183</f>
        <v>0</v>
      </c>
      <c r="Z183" s="200" t="n">
        <v>0</v>
      </c>
      <c r="AA183" s="201" t="n">
        <f aca="false">Z183*K183</f>
        <v>0</v>
      </c>
      <c r="AR183" s="10" t="s">
        <v>140</v>
      </c>
      <c r="AT183" s="10" t="s">
        <v>136</v>
      </c>
      <c r="AU183" s="10" t="s">
        <v>114</v>
      </c>
      <c r="AY183" s="10" t="s">
        <v>135</v>
      </c>
      <c r="BE183" s="119" t="n">
        <f aca="false">IF(U183="základná",N183,0)</f>
        <v>0</v>
      </c>
      <c r="BF183" s="119" t="n">
        <f aca="false">IF(U183="znížená",N183,0)</f>
        <v>0</v>
      </c>
      <c r="BG183" s="119" t="n">
        <f aca="false">IF(U183="zákl. prenesená",N183,0)</f>
        <v>0</v>
      </c>
      <c r="BH183" s="119" t="n">
        <f aca="false">IF(U183="zníž. prenesená",N183,0)</f>
        <v>0</v>
      </c>
      <c r="BI183" s="119" t="n">
        <f aca="false">IF(U183="nulová",N183,0)</f>
        <v>0</v>
      </c>
      <c r="BJ183" s="10" t="s">
        <v>114</v>
      </c>
      <c r="BK183" s="119" t="n">
        <f aca="false">ROUND(L183*K183,2)</f>
        <v>0</v>
      </c>
      <c r="BL183" s="10" t="s">
        <v>140</v>
      </c>
      <c r="BM183" s="10" t="s">
        <v>375</v>
      </c>
    </row>
    <row collapsed="false" customFormat="true" customHeight="true" hidden="false" ht="25.5" outlineLevel="0" r="184" s="32">
      <c r="B184" s="159"/>
      <c r="C184" s="193" t="s">
        <v>258</v>
      </c>
      <c r="D184" s="193" t="s">
        <v>136</v>
      </c>
      <c r="E184" s="194" t="s">
        <v>376</v>
      </c>
      <c r="F184" s="195" t="s">
        <v>377</v>
      </c>
      <c r="G184" s="195"/>
      <c r="H184" s="195"/>
      <c r="I184" s="195"/>
      <c r="J184" s="196" t="s">
        <v>190</v>
      </c>
      <c r="K184" s="197" t="n">
        <v>5</v>
      </c>
      <c r="L184" s="198" t="n">
        <v>0</v>
      </c>
      <c r="M184" s="198"/>
      <c r="N184" s="197" t="n">
        <f aca="false">ROUND(L184*K184,2)</f>
        <v>0</v>
      </c>
      <c r="O184" s="197"/>
      <c r="P184" s="197"/>
      <c r="Q184" s="197"/>
      <c r="R184" s="161"/>
      <c r="T184" s="199"/>
      <c r="U184" s="44" t="s">
        <v>40</v>
      </c>
      <c r="V184" s="34"/>
      <c r="W184" s="200" t="n">
        <f aca="false">V184*K184</f>
        <v>0</v>
      </c>
      <c r="X184" s="200" t="n">
        <v>0</v>
      </c>
      <c r="Y184" s="200" t="n">
        <f aca="false">X184*K184</f>
        <v>0</v>
      </c>
      <c r="Z184" s="200" t="n">
        <v>0</v>
      </c>
      <c r="AA184" s="201" t="n">
        <f aca="false">Z184*K184</f>
        <v>0</v>
      </c>
      <c r="AR184" s="10" t="s">
        <v>140</v>
      </c>
      <c r="AT184" s="10" t="s">
        <v>136</v>
      </c>
      <c r="AU184" s="10" t="s">
        <v>114</v>
      </c>
      <c r="AY184" s="10" t="s">
        <v>135</v>
      </c>
      <c r="BE184" s="119" t="n">
        <f aca="false">IF(U184="základná",N184,0)</f>
        <v>0</v>
      </c>
      <c r="BF184" s="119" t="n">
        <f aca="false">IF(U184="znížená",N184,0)</f>
        <v>0</v>
      </c>
      <c r="BG184" s="119" t="n">
        <f aca="false">IF(U184="zákl. prenesená",N184,0)</f>
        <v>0</v>
      </c>
      <c r="BH184" s="119" t="n">
        <f aca="false">IF(U184="zníž. prenesená",N184,0)</f>
        <v>0</v>
      </c>
      <c r="BI184" s="119" t="n">
        <f aca="false">IF(U184="nulová",N184,0)</f>
        <v>0</v>
      </c>
      <c r="BJ184" s="10" t="s">
        <v>114</v>
      </c>
      <c r="BK184" s="119" t="n">
        <f aca="false">ROUND(L184*K184,2)</f>
        <v>0</v>
      </c>
      <c r="BL184" s="10" t="s">
        <v>140</v>
      </c>
      <c r="BM184" s="10" t="s">
        <v>378</v>
      </c>
    </row>
    <row collapsed="false" customFormat="true" customHeight="true" hidden="false" ht="51" outlineLevel="0" r="185" s="32">
      <c r="B185" s="159"/>
      <c r="C185" s="193" t="s">
        <v>379</v>
      </c>
      <c r="D185" s="193" t="s">
        <v>136</v>
      </c>
      <c r="E185" s="194" t="s">
        <v>380</v>
      </c>
      <c r="F185" s="195" t="s">
        <v>381</v>
      </c>
      <c r="G185" s="195"/>
      <c r="H185" s="195"/>
      <c r="I185" s="195"/>
      <c r="J185" s="196" t="s">
        <v>206</v>
      </c>
      <c r="K185" s="197" t="n">
        <v>2287.4</v>
      </c>
      <c r="L185" s="198" t="n">
        <v>0</v>
      </c>
      <c r="M185" s="198"/>
      <c r="N185" s="197" t="n">
        <f aca="false">ROUND(L185*K185,2)</f>
        <v>0</v>
      </c>
      <c r="O185" s="197"/>
      <c r="P185" s="197"/>
      <c r="Q185" s="197"/>
      <c r="R185" s="161"/>
      <c r="T185" s="199"/>
      <c r="U185" s="44" t="s">
        <v>40</v>
      </c>
      <c r="V185" s="34"/>
      <c r="W185" s="200" t="n">
        <f aca="false">V185*K185</f>
        <v>0</v>
      </c>
      <c r="X185" s="200" t="n">
        <v>0</v>
      </c>
      <c r="Y185" s="200" t="n">
        <f aca="false">X185*K185</f>
        <v>0</v>
      </c>
      <c r="Z185" s="200" t="n">
        <v>0</v>
      </c>
      <c r="AA185" s="201" t="n">
        <f aca="false">Z185*K185</f>
        <v>0</v>
      </c>
      <c r="AR185" s="10" t="s">
        <v>140</v>
      </c>
      <c r="AT185" s="10" t="s">
        <v>136</v>
      </c>
      <c r="AU185" s="10" t="s">
        <v>114</v>
      </c>
      <c r="AY185" s="10" t="s">
        <v>135</v>
      </c>
      <c r="BE185" s="119" t="n">
        <f aca="false">IF(U185="základná",N185,0)</f>
        <v>0</v>
      </c>
      <c r="BF185" s="119" t="n">
        <f aca="false">IF(U185="znížená",N185,0)</f>
        <v>0</v>
      </c>
      <c r="BG185" s="119" t="n">
        <f aca="false">IF(U185="zákl. prenesená",N185,0)</f>
        <v>0</v>
      </c>
      <c r="BH185" s="119" t="n">
        <f aca="false">IF(U185="zníž. prenesená",N185,0)</f>
        <v>0</v>
      </c>
      <c r="BI185" s="119" t="n">
        <f aca="false">IF(U185="nulová",N185,0)</f>
        <v>0</v>
      </c>
      <c r="BJ185" s="10" t="s">
        <v>114</v>
      </c>
      <c r="BK185" s="119" t="n">
        <f aca="false">ROUND(L185*K185,2)</f>
        <v>0</v>
      </c>
      <c r="BL185" s="10" t="s">
        <v>140</v>
      </c>
      <c r="BM185" s="10" t="s">
        <v>382</v>
      </c>
    </row>
    <row collapsed="false" customFormat="true" customHeight="true" hidden="false" ht="16.5" outlineLevel="0" r="186" s="32">
      <c r="B186" s="159"/>
      <c r="C186" s="202" t="s">
        <v>261</v>
      </c>
      <c r="D186" s="202" t="s">
        <v>179</v>
      </c>
      <c r="E186" s="203" t="s">
        <v>383</v>
      </c>
      <c r="F186" s="204" t="s">
        <v>384</v>
      </c>
      <c r="G186" s="204"/>
      <c r="H186" s="204"/>
      <c r="I186" s="204"/>
      <c r="J186" s="205" t="s">
        <v>190</v>
      </c>
      <c r="K186" s="206" t="n">
        <v>0.01</v>
      </c>
      <c r="L186" s="207" t="n">
        <v>0</v>
      </c>
      <c r="M186" s="207"/>
      <c r="N186" s="206" t="n">
        <f aca="false">ROUND(L186*K186,2)</f>
        <v>0</v>
      </c>
      <c r="O186" s="206"/>
      <c r="P186" s="206"/>
      <c r="Q186" s="206"/>
      <c r="R186" s="161"/>
      <c r="T186" s="199"/>
      <c r="U186" s="44" t="s">
        <v>40</v>
      </c>
      <c r="V186" s="34"/>
      <c r="W186" s="200" t="n">
        <f aca="false">V186*K186</f>
        <v>0</v>
      </c>
      <c r="X186" s="200" t="n">
        <v>1.75</v>
      </c>
      <c r="Y186" s="200" t="n">
        <f aca="false">X186*K186</f>
        <v>0.0175</v>
      </c>
      <c r="Z186" s="200" t="n">
        <v>0</v>
      </c>
      <c r="AA186" s="201" t="n">
        <f aca="false">Z186*K186</f>
        <v>0</v>
      </c>
      <c r="AR186" s="10" t="s">
        <v>147</v>
      </c>
      <c r="AT186" s="10" t="s">
        <v>179</v>
      </c>
      <c r="AU186" s="10" t="s">
        <v>114</v>
      </c>
      <c r="AY186" s="10" t="s">
        <v>135</v>
      </c>
      <c r="BE186" s="119" t="n">
        <f aca="false">IF(U186="základná",N186,0)</f>
        <v>0</v>
      </c>
      <c r="BF186" s="119" t="n">
        <f aca="false">IF(U186="znížená",N186,0)</f>
        <v>0</v>
      </c>
      <c r="BG186" s="119" t="n">
        <f aca="false">IF(U186="zákl. prenesená",N186,0)</f>
        <v>0</v>
      </c>
      <c r="BH186" s="119" t="n">
        <f aca="false">IF(U186="zníž. prenesená",N186,0)</f>
        <v>0</v>
      </c>
      <c r="BI186" s="119" t="n">
        <f aca="false">IF(U186="nulová",N186,0)</f>
        <v>0</v>
      </c>
      <c r="BJ186" s="10" t="s">
        <v>114</v>
      </c>
      <c r="BK186" s="119" t="n">
        <f aca="false">ROUND(L186*K186,2)</f>
        <v>0</v>
      </c>
      <c r="BL186" s="10" t="s">
        <v>140</v>
      </c>
      <c r="BM186" s="10" t="s">
        <v>385</v>
      </c>
    </row>
    <row collapsed="false" customFormat="true" customHeight="true" hidden="false" ht="16.5" outlineLevel="0" r="187" s="32">
      <c r="B187" s="159"/>
      <c r="C187" s="202" t="s">
        <v>386</v>
      </c>
      <c r="D187" s="202" t="s">
        <v>179</v>
      </c>
      <c r="E187" s="203" t="s">
        <v>387</v>
      </c>
      <c r="F187" s="204" t="s">
        <v>388</v>
      </c>
      <c r="G187" s="204"/>
      <c r="H187" s="204"/>
      <c r="I187" s="204"/>
      <c r="J187" s="205" t="s">
        <v>139</v>
      </c>
      <c r="K187" s="206" t="n">
        <v>10</v>
      </c>
      <c r="L187" s="207" t="n">
        <v>0</v>
      </c>
      <c r="M187" s="207"/>
      <c r="N187" s="206" t="n">
        <f aca="false">ROUND(L187*K187,2)</f>
        <v>0</v>
      </c>
      <c r="O187" s="206"/>
      <c r="P187" s="206"/>
      <c r="Q187" s="206"/>
      <c r="R187" s="161"/>
      <c r="T187" s="199"/>
      <c r="U187" s="44" t="s">
        <v>40</v>
      </c>
      <c r="V187" s="34"/>
      <c r="W187" s="200" t="n">
        <f aca="false">V187*K187</f>
        <v>0</v>
      </c>
      <c r="X187" s="200" t="n">
        <v>0.001</v>
      </c>
      <c r="Y187" s="200" t="n">
        <f aca="false">X187*K187</f>
        <v>0.01</v>
      </c>
      <c r="Z187" s="200" t="n">
        <v>0</v>
      </c>
      <c r="AA187" s="201" t="n">
        <f aca="false">Z187*K187</f>
        <v>0</v>
      </c>
      <c r="AR187" s="10" t="s">
        <v>147</v>
      </c>
      <c r="AT187" s="10" t="s">
        <v>179</v>
      </c>
      <c r="AU187" s="10" t="s">
        <v>114</v>
      </c>
      <c r="AY187" s="10" t="s">
        <v>135</v>
      </c>
      <c r="BE187" s="119" t="n">
        <f aca="false">IF(U187="základná",N187,0)</f>
        <v>0</v>
      </c>
      <c r="BF187" s="119" t="n">
        <f aca="false">IF(U187="znížená",N187,0)</f>
        <v>0</v>
      </c>
      <c r="BG187" s="119" t="n">
        <f aca="false">IF(U187="zákl. prenesená",N187,0)</f>
        <v>0</v>
      </c>
      <c r="BH187" s="119" t="n">
        <f aca="false">IF(U187="zníž. prenesená",N187,0)</f>
        <v>0</v>
      </c>
      <c r="BI187" s="119" t="n">
        <f aca="false">IF(U187="nulová",N187,0)</f>
        <v>0</v>
      </c>
      <c r="BJ187" s="10" t="s">
        <v>114</v>
      </c>
      <c r="BK187" s="119" t="n">
        <f aca="false">ROUND(L187*K187,2)</f>
        <v>0</v>
      </c>
      <c r="BL187" s="10" t="s">
        <v>140</v>
      </c>
      <c r="BM187" s="10" t="s">
        <v>389</v>
      </c>
    </row>
    <row collapsed="false" customFormat="true" customHeight="true" hidden="false" ht="16.5" outlineLevel="0" r="188" s="32">
      <c r="B188" s="159"/>
      <c r="C188" s="202" t="s">
        <v>265</v>
      </c>
      <c r="D188" s="202" t="s">
        <v>179</v>
      </c>
      <c r="E188" s="203" t="s">
        <v>390</v>
      </c>
      <c r="F188" s="204" t="s">
        <v>391</v>
      </c>
      <c r="G188" s="204"/>
      <c r="H188" s="204"/>
      <c r="I188" s="204"/>
      <c r="J188" s="205" t="s">
        <v>139</v>
      </c>
      <c r="K188" s="206" t="n">
        <v>4</v>
      </c>
      <c r="L188" s="207" t="n">
        <v>0</v>
      </c>
      <c r="M188" s="207"/>
      <c r="N188" s="206" t="n">
        <f aca="false">ROUND(L188*K188,2)</f>
        <v>0</v>
      </c>
      <c r="O188" s="206"/>
      <c r="P188" s="206"/>
      <c r="Q188" s="206"/>
      <c r="R188" s="161"/>
      <c r="T188" s="199"/>
      <c r="U188" s="44" t="s">
        <v>40</v>
      </c>
      <c r="V188" s="34"/>
      <c r="W188" s="200" t="n">
        <f aca="false">V188*K188</f>
        <v>0</v>
      </c>
      <c r="X188" s="200" t="n">
        <v>0.001</v>
      </c>
      <c r="Y188" s="200" t="n">
        <f aca="false">X188*K188</f>
        <v>0.004</v>
      </c>
      <c r="Z188" s="200" t="n">
        <v>0</v>
      </c>
      <c r="AA188" s="201" t="n">
        <f aca="false">Z188*K188</f>
        <v>0</v>
      </c>
      <c r="AR188" s="10" t="s">
        <v>147</v>
      </c>
      <c r="AT188" s="10" t="s">
        <v>179</v>
      </c>
      <c r="AU188" s="10" t="s">
        <v>114</v>
      </c>
      <c r="AY188" s="10" t="s">
        <v>135</v>
      </c>
      <c r="BE188" s="119" t="n">
        <f aca="false">IF(U188="základná",N188,0)</f>
        <v>0</v>
      </c>
      <c r="BF188" s="119" t="n">
        <f aca="false">IF(U188="znížená",N188,0)</f>
        <v>0</v>
      </c>
      <c r="BG188" s="119" t="n">
        <f aca="false">IF(U188="zákl. prenesená",N188,0)</f>
        <v>0</v>
      </c>
      <c r="BH188" s="119" t="n">
        <f aca="false">IF(U188="zníž. prenesená",N188,0)</f>
        <v>0</v>
      </c>
      <c r="BI188" s="119" t="n">
        <f aca="false">IF(U188="nulová",N188,0)</f>
        <v>0</v>
      </c>
      <c r="BJ188" s="10" t="s">
        <v>114</v>
      </c>
      <c r="BK188" s="119" t="n">
        <f aca="false">ROUND(L188*K188,2)</f>
        <v>0</v>
      </c>
      <c r="BL188" s="10" t="s">
        <v>140</v>
      </c>
      <c r="BM188" s="10" t="s">
        <v>392</v>
      </c>
    </row>
    <row collapsed="false" customFormat="true" customHeight="true" hidden="false" ht="25.5" outlineLevel="0" r="189" s="32">
      <c r="B189" s="159"/>
      <c r="C189" s="202" t="s">
        <v>393</v>
      </c>
      <c r="D189" s="202" t="s">
        <v>179</v>
      </c>
      <c r="E189" s="203" t="s">
        <v>394</v>
      </c>
      <c r="F189" s="204" t="s">
        <v>395</v>
      </c>
      <c r="G189" s="204"/>
      <c r="H189" s="204"/>
      <c r="I189" s="204"/>
      <c r="J189" s="205" t="s">
        <v>139</v>
      </c>
      <c r="K189" s="206" t="n">
        <v>1</v>
      </c>
      <c r="L189" s="207" t="n">
        <v>0</v>
      </c>
      <c r="M189" s="207"/>
      <c r="N189" s="206" t="n">
        <f aca="false">ROUND(L189*K189,2)</f>
        <v>0</v>
      </c>
      <c r="O189" s="206"/>
      <c r="P189" s="206"/>
      <c r="Q189" s="206"/>
      <c r="R189" s="161"/>
      <c r="T189" s="199"/>
      <c r="U189" s="44" t="s">
        <v>40</v>
      </c>
      <c r="V189" s="34"/>
      <c r="W189" s="200" t="n">
        <f aca="false">V189*K189</f>
        <v>0</v>
      </c>
      <c r="X189" s="200" t="n">
        <v>0.001</v>
      </c>
      <c r="Y189" s="200" t="n">
        <f aca="false">X189*K189</f>
        <v>0.001</v>
      </c>
      <c r="Z189" s="200" t="n">
        <v>0</v>
      </c>
      <c r="AA189" s="201" t="n">
        <f aca="false">Z189*K189</f>
        <v>0</v>
      </c>
      <c r="AR189" s="10" t="s">
        <v>147</v>
      </c>
      <c r="AT189" s="10" t="s">
        <v>179</v>
      </c>
      <c r="AU189" s="10" t="s">
        <v>114</v>
      </c>
      <c r="AY189" s="10" t="s">
        <v>135</v>
      </c>
      <c r="BE189" s="119" t="n">
        <f aca="false">IF(U189="základná",N189,0)</f>
        <v>0</v>
      </c>
      <c r="BF189" s="119" t="n">
        <f aca="false">IF(U189="znížená",N189,0)</f>
        <v>0</v>
      </c>
      <c r="BG189" s="119" t="n">
        <f aca="false">IF(U189="zákl. prenesená",N189,0)</f>
        <v>0</v>
      </c>
      <c r="BH189" s="119" t="n">
        <f aca="false">IF(U189="zníž. prenesená",N189,0)</f>
        <v>0</v>
      </c>
      <c r="BI189" s="119" t="n">
        <f aca="false">IF(U189="nulová",N189,0)</f>
        <v>0</v>
      </c>
      <c r="BJ189" s="10" t="s">
        <v>114</v>
      </c>
      <c r="BK189" s="119" t="n">
        <f aca="false">ROUND(L189*K189,2)</f>
        <v>0</v>
      </c>
      <c r="BL189" s="10" t="s">
        <v>140</v>
      </c>
      <c r="BM189" s="10" t="s">
        <v>396</v>
      </c>
    </row>
    <row collapsed="false" customFormat="true" customHeight="true" hidden="false" ht="16.5" outlineLevel="0" r="190" s="32">
      <c r="B190" s="159"/>
      <c r="C190" s="202" t="s">
        <v>268</v>
      </c>
      <c r="D190" s="202" t="s">
        <v>179</v>
      </c>
      <c r="E190" s="203" t="s">
        <v>397</v>
      </c>
      <c r="F190" s="204" t="s">
        <v>398</v>
      </c>
      <c r="G190" s="204"/>
      <c r="H190" s="204"/>
      <c r="I190" s="204"/>
      <c r="J190" s="205" t="s">
        <v>139</v>
      </c>
      <c r="K190" s="206" t="n">
        <v>8</v>
      </c>
      <c r="L190" s="207" t="n">
        <v>0</v>
      </c>
      <c r="M190" s="207"/>
      <c r="N190" s="206" t="n">
        <f aca="false">ROUND(L190*K190,2)</f>
        <v>0</v>
      </c>
      <c r="O190" s="206"/>
      <c r="P190" s="206"/>
      <c r="Q190" s="206"/>
      <c r="R190" s="161"/>
      <c r="T190" s="199"/>
      <c r="U190" s="44" t="s">
        <v>40</v>
      </c>
      <c r="V190" s="34"/>
      <c r="W190" s="200" t="n">
        <f aca="false">V190*K190</f>
        <v>0</v>
      </c>
      <c r="X190" s="200" t="n">
        <v>6.25E-005</v>
      </c>
      <c r="Y190" s="200" t="n">
        <f aca="false">X190*K190</f>
        <v>0.0005</v>
      </c>
      <c r="Z190" s="200" t="n">
        <v>0</v>
      </c>
      <c r="AA190" s="201" t="n">
        <f aca="false">Z190*K190</f>
        <v>0</v>
      </c>
      <c r="AR190" s="10" t="s">
        <v>147</v>
      </c>
      <c r="AT190" s="10" t="s">
        <v>179</v>
      </c>
      <c r="AU190" s="10" t="s">
        <v>114</v>
      </c>
      <c r="AY190" s="10" t="s">
        <v>135</v>
      </c>
      <c r="BE190" s="119" t="n">
        <f aca="false">IF(U190="základná",N190,0)</f>
        <v>0</v>
      </c>
      <c r="BF190" s="119" t="n">
        <f aca="false">IF(U190="znížená",N190,0)</f>
        <v>0</v>
      </c>
      <c r="BG190" s="119" t="n">
        <f aca="false">IF(U190="zákl. prenesená",N190,0)</f>
        <v>0</v>
      </c>
      <c r="BH190" s="119" t="n">
        <f aca="false">IF(U190="zníž. prenesená",N190,0)</f>
        <v>0</v>
      </c>
      <c r="BI190" s="119" t="n">
        <f aca="false">IF(U190="nulová",N190,0)</f>
        <v>0</v>
      </c>
      <c r="BJ190" s="10" t="s">
        <v>114</v>
      </c>
      <c r="BK190" s="119" t="n">
        <f aca="false">ROUND(L190*K190,2)</f>
        <v>0</v>
      </c>
      <c r="BL190" s="10" t="s">
        <v>140</v>
      </c>
      <c r="BM190" s="10" t="s">
        <v>399</v>
      </c>
    </row>
    <row collapsed="false" customFormat="true" customHeight="true" hidden="false" ht="25.5" outlineLevel="0" r="191" s="32">
      <c r="B191" s="159"/>
      <c r="C191" s="193" t="s">
        <v>400</v>
      </c>
      <c r="D191" s="193" t="s">
        <v>136</v>
      </c>
      <c r="E191" s="194" t="s">
        <v>401</v>
      </c>
      <c r="F191" s="195" t="s">
        <v>402</v>
      </c>
      <c r="G191" s="195"/>
      <c r="H191" s="195"/>
      <c r="I191" s="195"/>
      <c r="J191" s="196" t="s">
        <v>206</v>
      </c>
      <c r="K191" s="197" t="n">
        <v>2287.4</v>
      </c>
      <c r="L191" s="198" t="n">
        <v>0</v>
      </c>
      <c r="M191" s="198"/>
      <c r="N191" s="197" t="n">
        <f aca="false">ROUND(L191*K191,2)</f>
        <v>0</v>
      </c>
      <c r="O191" s="197"/>
      <c r="P191" s="197"/>
      <c r="Q191" s="197"/>
      <c r="R191" s="161"/>
      <c r="T191" s="199"/>
      <c r="U191" s="44" t="s">
        <v>40</v>
      </c>
      <c r="V191" s="34"/>
      <c r="W191" s="200" t="n">
        <f aca="false">V191*K191</f>
        <v>0</v>
      </c>
      <c r="X191" s="200" t="n">
        <v>0</v>
      </c>
      <c r="Y191" s="200" t="n">
        <f aca="false">X191*K191</f>
        <v>0</v>
      </c>
      <c r="Z191" s="200" t="n">
        <v>0</v>
      </c>
      <c r="AA191" s="201" t="n">
        <f aca="false">Z191*K191</f>
        <v>0</v>
      </c>
      <c r="AR191" s="10" t="s">
        <v>140</v>
      </c>
      <c r="AT191" s="10" t="s">
        <v>136</v>
      </c>
      <c r="AU191" s="10" t="s">
        <v>114</v>
      </c>
      <c r="AY191" s="10" t="s">
        <v>135</v>
      </c>
      <c r="BE191" s="119" t="n">
        <f aca="false">IF(U191="základná",N191,0)</f>
        <v>0</v>
      </c>
      <c r="BF191" s="119" t="n">
        <f aca="false">IF(U191="znížená",N191,0)</f>
        <v>0</v>
      </c>
      <c r="BG191" s="119" t="n">
        <f aca="false">IF(U191="zákl. prenesená",N191,0)</f>
        <v>0</v>
      </c>
      <c r="BH191" s="119" t="n">
        <f aca="false">IF(U191="zníž. prenesená",N191,0)</f>
        <v>0</v>
      </c>
      <c r="BI191" s="119" t="n">
        <f aca="false">IF(U191="nulová",N191,0)</f>
        <v>0</v>
      </c>
      <c r="BJ191" s="10" t="s">
        <v>114</v>
      </c>
      <c r="BK191" s="119" t="n">
        <f aca="false">ROUND(L191*K191,2)</f>
        <v>0</v>
      </c>
      <c r="BL191" s="10" t="s">
        <v>140</v>
      </c>
      <c r="BM191" s="10" t="s">
        <v>403</v>
      </c>
    </row>
    <row collapsed="false" customFormat="true" customHeight="true" hidden="false" ht="51" outlineLevel="0" r="192" s="32">
      <c r="B192" s="159"/>
      <c r="C192" s="193" t="s">
        <v>272</v>
      </c>
      <c r="D192" s="193" t="s">
        <v>136</v>
      </c>
      <c r="E192" s="194" t="s">
        <v>404</v>
      </c>
      <c r="F192" s="195" t="s">
        <v>405</v>
      </c>
      <c r="G192" s="195"/>
      <c r="H192" s="195"/>
      <c r="I192" s="195"/>
      <c r="J192" s="196" t="s">
        <v>190</v>
      </c>
      <c r="K192" s="197" t="n">
        <v>75.5</v>
      </c>
      <c r="L192" s="198" t="n">
        <v>0</v>
      </c>
      <c r="M192" s="198"/>
      <c r="N192" s="197" t="n">
        <f aca="false">ROUND(L192*K192,2)</f>
        <v>0</v>
      </c>
      <c r="O192" s="197"/>
      <c r="P192" s="197"/>
      <c r="Q192" s="197"/>
      <c r="R192" s="161"/>
      <c r="T192" s="199"/>
      <c r="U192" s="44" t="s">
        <v>40</v>
      </c>
      <c r="V192" s="34"/>
      <c r="W192" s="200" t="n">
        <f aca="false">V192*K192</f>
        <v>0</v>
      </c>
      <c r="X192" s="200" t="n">
        <v>0</v>
      </c>
      <c r="Y192" s="200" t="n">
        <f aca="false">X192*K192</f>
        <v>0</v>
      </c>
      <c r="Z192" s="200" t="n">
        <v>0</v>
      </c>
      <c r="AA192" s="201" t="n">
        <f aca="false">Z192*K192</f>
        <v>0</v>
      </c>
      <c r="AR192" s="10" t="s">
        <v>140</v>
      </c>
      <c r="AT192" s="10" t="s">
        <v>136</v>
      </c>
      <c r="AU192" s="10" t="s">
        <v>114</v>
      </c>
      <c r="AY192" s="10" t="s">
        <v>135</v>
      </c>
      <c r="BE192" s="119" t="n">
        <f aca="false">IF(U192="základná",N192,0)</f>
        <v>0</v>
      </c>
      <c r="BF192" s="119" t="n">
        <f aca="false">IF(U192="znížená",N192,0)</f>
        <v>0</v>
      </c>
      <c r="BG192" s="119" t="n">
        <f aca="false">IF(U192="zákl. prenesená",N192,0)</f>
        <v>0</v>
      </c>
      <c r="BH192" s="119" t="n">
        <f aca="false">IF(U192="zníž. prenesená",N192,0)</f>
        <v>0</v>
      </c>
      <c r="BI192" s="119" t="n">
        <f aca="false">IF(U192="nulová",N192,0)</f>
        <v>0</v>
      </c>
      <c r="BJ192" s="10" t="s">
        <v>114</v>
      </c>
      <c r="BK192" s="119" t="n">
        <f aca="false">ROUND(L192*K192,2)</f>
        <v>0</v>
      </c>
      <c r="BL192" s="10" t="s">
        <v>140</v>
      </c>
      <c r="BM192" s="10" t="s">
        <v>406</v>
      </c>
    </row>
    <row collapsed="false" customFormat="true" customHeight="true" hidden="false" ht="25.5" outlineLevel="0" r="193" s="32">
      <c r="B193" s="159"/>
      <c r="C193" s="193" t="s">
        <v>407</v>
      </c>
      <c r="D193" s="193" t="s">
        <v>136</v>
      </c>
      <c r="E193" s="194" t="s">
        <v>263</v>
      </c>
      <c r="F193" s="195" t="s">
        <v>264</v>
      </c>
      <c r="G193" s="195"/>
      <c r="H193" s="195"/>
      <c r="I193" s="195"/>
      <c r="J193" s="196" t="s">
        <v>190</v>
      </c>
      <c r="K193" s="197" t="n">
        <v>75.5</v>
      </c>
      <c r="L193" s="198" t="n">
        <v>0</v>
      </c>
      <c r="M193" s="198"/>
      <c r="N193" s="197" t="n">
        <f aca="false">ROUND(L193*K193,2)</f>
        <v>0</v>
      </c>
      <c r="O193" s="197"/>
      <c r="P193" s="197"/>
      <c r="Q193" s="197"/>
      <c r="R193" s="161"/>
      <c r="T193" s="199"/>
      <c r="U193" s="44" t="s">
        <v>40</v>
      </c>
      <c r="V193" s="34"/>
      <c r="W193" s="200" t="n">
        <f aca="false">V193*K193</f>
        <v>0</v>
      </c>
      <c r="X193" s="200" t="n">
        <v>0</v>
      </c>
      <c r="Y193" s="200" t="n">
        <f aca="false">X193*K193</f>
        <v>0</v>
      </c>
      <c r="Z193" s="200" t="n">
        <v>0</v>
      </c>
      <c r="AA193" s="201" t="n">
        <f aca="false">Z193*K193</f>
        <v>0</v>
      </c>
      <c r="AR193" s="10" t="s">
        <v>140</v>
      </c>
      <c r="AT193" s="10" t="s">
        <v>136</v>
      </c>
      <c r="AU193" s="10" t="s">
        <v>114</v>
      </c>
      <c r="AY193" s="10" t="s">
        <v>135</v>
      </c>
      <c r="BE193" s="119" t="n">
        <f aca="false">IF(U193="základná",N193,0)</f>
        <v>0</v>
      </c>
      <c r="BF193" s="119" t="n">
        <f aca="false">IF(U193="znížená",N193,0)</f>
        <v>0</v>
      </c>
      <c r="BG193" s="119" t="n">
        <f aca="false">IF(U193="zákl. prenesená",N193,0)</f>
        <v>0</v>
      </c>
      <c r="BH193" s="119" t="n">
        <f aca="false">IF(U193="zníž. prenesená",N193,0)</f>
        <v>0</v>
      </c>
      <c r="BI193" s="119" t="n">
        <f aca="false">IF(U193="nulová",N193,0)</f>
        <v>0</v>
      </c>
      <c r="BJ193" s="10" t="s">
        <v>114</v>
      </c>
      <c r="BK193" s="119" t="n">
        <f aca="false">ROUND(L193*K193,2)</f>
        <v>0</v>
      </c>
      <c r="BL193" s="10" t="s">
        <v>140</v>
      </c>
      <c r="BM193" s="10" t="s">
        <v>408</v>
      </c>
    </row>
    <row collapsed="false" customFormat="true" customHeight="true" hidden="false" ht="25.5" outlineLevel="0" r="194" s="32">
      <c r="B194" s="159"/>
      <c r="C194" s="193" t="s">
        <v>275</v>
      </c>
      <c r="D194" s="193" t="s">
        <v>136</v>
      </c>
      <c r="E194" s="194" t="s">
        <v>409</v>
      </c>
      <c r="F194" s="195" t="s">
        <v>410</v>
      </c>
      <c r="G194" s="195"/>
      <c r="H194" s="195"/>
      <c r="I194" s="195"/>
      <c r="J194" s="196" t="s">
        <v>206</v>
      </c>
      <c r="K194" s="197" t="n">
        <v>3773.4</v>
      </c>
      <c r="L194" s="198" t="n">
        <v>0</v>
      </c>
      <c r="M194" s="198"/>
      <c r="N194" s="197" t="n">
        <f aca="false">ROUND(L194*K194,2)</f>
        <v>0</v>
      </c>
      <c r="O194" s="197"/>
      <c r="P194" s="197"/>
      <c r="Q194" s="197"/>
      <c r="R194" s="161"/>
      <c r="T194" s="199"/>
      <c r="U194" s="44" t="s">
        <v>40</v>
      </c>
      <c r="V194" s="34"/>
      <c r="W194" s="200" t="n">
        <f aca="false">V194*K194</f>
        <v>0</v>
      </c>
      <c r="X194" s="200" t="n">
        <v>0</v>
      </c>
      <c r="Y194" s="200" t="n">
        <f aca="false">X194*K194</f>
        <v>0</v>
      </c>
      <c r="Z194" s="200" t="n">
        <v>0</v>
      </c>
      <c r="AA194" s="201" t="n">
        <f aca="false">Z194*K194</f>
        <v>0</v>
      </c>
      <c r="AR194" s="10" t="s">
        <v>140</v>
      </c>
      <c r="AT194" s="10" t="s">
        <v>136</v>
      </c>
      <c r="AU194" s="10" t="s">
        <v>114</v>
      </c>
      <c r="AY194" s="10" t="s">
        <v>135</v>
      </c>
      <c r="BE194" s="119" t="n">
        <f aca="false">IF(U194="základná",N194,0)</f>
        <v>0</v>
      </c>
      <c r="BF194" s="119" t="n">
        <f aca="false">IF(U194="znížená",N194,0)</f>
        <v>0</v>
      </c>
      <c r="BG194" s="119" t="n">
        <f aca="false">IF(U194="zákl. prenesená",N194,0)</f>
        <v>0</v>
      </c>
      <c r="BH194" s="119" t="n">
        <f aca="false">IF(U194="zníž. prenesená",N194,0)</f>
        <v>0</v>
      </c>
      <c r="BI194" s="119" t="n">
        <f aca="false">IF(U194="nulová",N194,0)</f>
        <v>0</v>
      </c>
      <c r="BJ194" s="10" t="s">
        <v>114</v>
      </c>
      <c r="BK194" s="119" t="n">
        <f aca="false">ROUND(L194*K194,2)</f>
        <v>0</v>
      </c>
      <c r="BL194" s="10" t="s">
        <v>140</v>
      </c>
      <c r="BM194" s="10" t="s">
        <v>411</v>
      </c>
    </row>
    <row collapsed="false" customFormat="true" customHeight="true" hidden="false" ht="38.25" outlineLevel="0" r="195" s="32">
      <c r="B195" s="159"/>
      <c r="C195" s="193" t="s">
        <v>412</v>
      </c>
      <c r="D195" s="193" t="s">
        <v>136</v>
      </c>
      <c r="E195" s="194" t="s">
        <v>413</v>
      </c>
      <c r="F195" s="195" t="s">
        <v>414</v>
      </c>
      <c r="G195" s="195"/>
      <c r="H195" s="195"/>
      <c r="I195" s="195"/>
      <c r="J195" s="196" t="s">
        <v>206</v>
      </c>
      <c r="K195" s="197" t="n">
        <v>560</v>
      </c>
      <c r="L195" s="198" t="n">
        <v>0</v>
      </c>
      <c r="M195" s="198"/>
      <c r="N195" s="197" t="n">
        <f aca="false">ROUND(L195*K195,2)</f>
        <v>0</v>
      </c>
      <c r="O195" s="197"/>
      <c r="P195" s="197"/>
      <c r="Q195" s="197"/>
      <c r="R195" s="161"/>
      <c r="T195" s="199"/>
      <c r="U195" s="44" t="s">
        <v>40</v>
      </c>
      <c r="V195" s="34"/>
      <c r="W195" s="200" t="n">
        <f aca="false">V195*K195</f>
        <v>0</v>
      </c>
      <c r="X195" s="200" t="n">
        <v>0</v>
      </c>
      <c r="Y195" s="200" t="n">
        <f aca="false">X195*K195</f>
        <v>0</v>
      </c>
      <c r="Z195" s="200" t="n">
        <v>0</v>
      </c>
      <c r="AA195" s="201" t="n">
        <f aca="false">Z195*K195</f>
        <v>0</v>
      </c>
      <c r="AR195" s="10" t="s">
        <v>140</v>
      </c>
      <c r="AT195" s="10" t="s">
        <v>136</v>
      </c>
      <c r="AU195" s="10" t="s">
        <v>114</v>
      </c>
      <c r="AY195" s="10" t="s">
        <v>135</v>
      </c>
      <c r="BE195" s="119" t="n">
        <f aca="false">IF(U195="základná",N195,0)</f>
        <v>0</v>
      </c>
      <c r="BF195" s="119" t="n">
        <f aca="false">IF(U195="znížená",N195,0)</f>
        <v>0</v>
      </c>
      <c r="BG195" s="119" t="n">
        <f aca="false">IF(U195="zákl. prenesená",N195,0)</f>
        <v>0</v>
      </c>
      <c r="BH195" s="119" t="n">
        <f aca="false">IF(U195="zníž. prenesená",N195,0)</f>
        <v>0</v>
      </c>
      <c r="BI195" s="119" t="n">
        <f aca="false">IF(U195="nulová",N195,0)</f>
        <v>0</v>
      </c>
      <c r="BJ195" s="10" t="s">
        <v>114</v>
      </c>
      <c r="BK195" s="119" t="n">
        <f aca="false">ROUND(L195*K195,2)</f>
        <v>0</v>
      </c>
      <c r="BL195" s="10" t="s">
        <v>140</v>
      </c>
      <c r="BM195" s="10" t="s">
        <v>415</v>
      </c>
    </row>
    <row collapsed="false" customFormat="true" customHeight="true" hidden="false" ht="25.5" outlineLevel="0" r="196" s="32">
      <c r="B196" s="159"/>
      <c r="C196" s="193" t="s">
        <v>279</v>
      </c>
      <c r="D196" s="193" t="s">
        <v>136</v>
      </c>
      <c r="E196" s="194" t="s">
        <v>416</v>
      </c>
      <c r="F196" s="195" t="s">
        <v>417</v>
      </c>
      <c r="G196" s="195"/>
      <c r="H196" s="195"/>
      <c r="I196" s="195"/>
      <c r="J196" s="196" t="s">
        <v>206</v>
      </c>
      <c r="K196" s="197" t="n">
        <v>560</v>
      </c>
      <c r="L196" s="198" t="n">
        <v>0</v>
      </c>
      <c r="M196" s="198"/>
      <c r="N196" s="197" t="n">
        <f aca="false">ROUND(L196*K196,2)</f>
        <v>0</v>
      </c>
      <c r="O196" s="197"/>
      <c r="P196" s="197"/>
      <c r="Q196" s="197"/>
      <c r="R196" s="161"/>
      <c r="T196" s="199"/>
      <c r="U196" s="44" t="s">
        <v>40</v>
      </c>
      <c r="V196" s="34"/>
      <c r="W196" s="200" t="n">
        <f aca="false">V196*K196</f>
        <v>0</v>
      </c>
      <c r="X196" s="200" t="n">
        <v>0</v>
      </c>
      <c r="Y196" s="200" t="n">
        <f aca="false">X196*K196</f>
        <v>0</v>
      </c>
      <c r="Z196" s="200" t="n">
        <v>0</v>
      </c>
      <c r="AA196" s="201" t="n">
        <f aca="false">Z196*K196</f>
        <v>0</v>
      </c>
      <c r="AR196" s="10" t="s">
        <v>140</v>
      </c>
      <c r="AT196" s="10" t="s">
        <v>136</v>
      </c>
      <c r="AU196" s="10" t="s">
        <v>114</v>
      </c>
      <c r="AY196" s="10" t="s">
        <v>135</v>
      </c>
      <c r="BE196" s="119" t="n">
        <f aca="false">IF(U196="základná",N196,0)</f>
        <v>0</v>
      </c>
      <c r="BF196" s="119" t="n">
        <f aca="false">IF(U196="znížená",N196,0)</f>
        <v>0</v>
      </c>
      <c r="BG196" s="119" t="n">
        <f aca="false">IF(U196="zákl. prenesená",N196,0)</f>
        <v>0</v>
      </c>
      <c r="BH196" s="119" t="n">
        <f aca="false">IF(U196="zníž. prenesená",N196,0)</f>
        <v>0</v>
      </c>
      <c r="BI196" s="119" t="n">
        <f aca="false">IF(U196="nulová",N196,0)</f>
        <v>0</v>
      </c>
      <c r="BJ196" s="10" t="s">
        <v>114</v>
      </c>
      <c r="BK196" s="119" t="n">
        <f aca="false">ROUND(L196*K196,2)</f>
        <v>0</v>
      </c>
      <c r="BL196" s="10" t="s">
        <v>140</v>
      </c>
      <c r="BM196" s="10" t="s">
        <v>418</v>
      </c>
    </row>
    <row collapsed="false" customFormat="true" customHeight="true" hidden="false" ht="25.5" outlineLevel="0" r="197" s="32">
      <c r="B197" s="159"/>
      <c r="C197" s="202" t="s">
        <v>419</v>
      </c>
      <c r="D197" s="202" t="s">
        <v>179</v>
      </c>
      <c r="E197" s="203" t="s">
        <v>420</v>
      </c>
      <c r="F197" s="204" t="s">
        <v>421</v>
      </c>
      <c r="G197" s="204"/>
      <c r="H197" s="204"/>
      <c r="I197" s="204"/>
      <c r="J197" s="205" t="s">
        <v>139</v>
      </c>
      <c r="K197" s="206" t="n">
        <v>2</v>
      </c>
      <c r="L197" s="207" t="n">
        <v>0</v>
      </c>
      <c r="M197" s="207"/>
      <c r="N197" s="206" t="n">
        <f aca="false">ROUND(L197*K197,2)</f>
        <v>0</v>
      </c>
      <c r="O197" s="206"/>
      <c r="P197" s="206"/>
      <c r="Q197" s="206"/>
      <c r="R197" s="161"/>
      <c r="T197" s="199"/>
      <c r="U197" s="44" t="s">
        <v>40</v>
      </c>
      <c r="V197" s="34"/>
      <c r="W197" s="200" t="n">
        <f aca="false">V197*K197</f>
        <v>0</v>
      </c>
      <c r="X197" s="200" t="n">
        <v>0.001</v>
      </c>
      <c r="Y197" s="200" t="n">
        <f aca="false">X197*K197</f>
        <v>0.002</v>
      </c>
      <c r="Z197" s="200" t="n">
        <v>0</v>
      </c>
      <c r="AA197" s="201" t="n">
        <f aca="false">Z197*K197</f>
        <v>0</v>
      </c>
      <c r="AR197" s="10" t="s">
        <v>147</v>
      </c>
      <c r="AT197" s="10" t="s">
        <v>179</v>
      </c>
      <c r="AU197" s="10" t="s">
        <v>114</v>
      </c>
      <c r="AY197" s="10" t="s">
        <v>135</v>
      </c>
      <c r="BE197" s="119" t="n">
        <f aca="false">IF(U197="základná",N197,0)</f>
        <v>0</v>
      </c>
      <c r="BF197" s="119" t="n">
        <f aca="false">IF(U197="znížená",N197,0)</f>
        <v>0</v>
      </c>
      <c r="BG197" s="119" t="n">
        <f aca="false">IF(U197="zákl. prenesená",N197,0)</f>
        <v>0</v>
      </c>
      <c r="BH197" s="119" t="n">
        <f aca="false">IF(U197="zníž. prenesená",N197,0)</f>
        <v>0</v>
      </c>
      <c r="BI197" s="119" t="n">
        <f aca="false">IF(U197="nulová",N197,0)</f>
        <v>0</v>
      </c>
      <c r="BJ197" s="10" t="s">
        <v>114</v>
      </c>
      <c r="BK197" s="119" t="n">
        <f aca="false">ROUND(L197*K197,2)</f>
        <v>0</v>
      </c>
      <c r="BL197" s="10" t="s">
        <v>140</v>
      </c>
      <c r="BM197" s="10" t="s">
        <v>422</v>
      </c>
    </row>
    <row collapsed="false" customFormat="true" customHeight="true" hidden="false" ht="25.5" outlineLevel="0" r="198" s="32">
      <c r="B198" s="159"/>
      <c r="C198" s="202" t="s">
        <v>282</v>
      </c>
      <c r="D198" s="202" t="s">
        <v>179</v>
      </c>
      <c r="E198" s="203" t="s">
        <v>423</v>
      </c>
      <c r="F198" s="204" t="s">
        <v>424</v>
      </c>
      <c r="G198" s="204"/>
      <c r="H198" s="204"/>
      <c r="I198" s="204"/>
      <c r="J198" s="205" t="s">
        <v>139</v>
      </c>
      <c r="K198" s="206" t="n">
        <v>1</v>
      </c>
      <c r="L198" s="207" t="n">
        <v>0</v>
      </c>
      <c r="M198" s="207"/>
      <c r="N198" s="206" t="n">
        <f aca="false">ROUND(L198*K198,2)</f>
        <v>0</v>
      </c>
      <c r="O198" s="206"/>
      <c r="P198" s="206"/>
      <c r="Q198" s="206"/>
      <c r="R198" s="161"/>
      <c r="T198" s="199"/>
      <c r="U198" s="44" t="s">
        <v>40</v>
      </c>
      <c r="V198" s="34"/>
      <c r="W198" s="200" t="n">
        <f aca="false">V198*K198</f>
        <v>0</v>
      </c>
      <c r="X198" s="200" t="n">
        <v>0.001</v>
      </c>
      <c r="Y198" s="200" t="n">
        <f aca="false">X198*K198</f>
        <v>0.001</v>
      </c>
      <c r="Z198" s="200" t="n">
        <v>0</v>
      </c>
      <c r="AA198" s="201" t="n">
        <f aca="false">Z198*K198</f>
        <v>0</v>
      </c>
      <c r="AR198" s="10" t="s">
        <v>147</v>
      </c>
      <c r="AT198" s="10" t="s">
        <v>179</v>
      </c>
      <c r="AU198" s="10" t="s">
        <v>114</v>
      </c>
      <c r="AY198" s="10" t="s">
        <v>135</v>
      </c>
      <c r="BE198" s="119" t="n">
        <f aca="false">IF(U198="základná",N198,0)</f>
        <v>0</v>
      </c>
      <c r="BF198" s="119" t="n">
        <f aca="false">IF(U198="znížená",N198,0)</f>
        <v>0</v>
      </c>
      <c r="BG198" s="119" t="n">
        <f aca="false">IF(U198="zákl. prenesená",N198,0)</f>
        <v>0</v>
      </c>
      <c r="BH198" s="119" t="n">
        <f aca="false">IF(U198="zníž. prenesená",N198,0)</f>
        <v>0</v>
      </c>
      <c r="BI198" s="119" t="n">
        <f aca="false">IF(U198="nulová",N198,0)</f>
        <v>0</v>
      </c>
      <c r="BJ198" s="10" t="s">
        <v>114</v>
      </c>
      <c r="BK198" s="119" t="n">
        <f aca="false">ROUND(L198*K198,2)</f>
        <v>0</v>
      </c>
      <c r="BL198" s="10" t="s">
        <v>140</v>
      </c>
      <c r="BM198" s="10" t="s">
        <v>425</v>
      </c>
    </row>
    <row collapsed="false" customFormat="true" customHeight="true" hidden="false" ht="25.5" outlineLevel="0" r="199" s="32">
      <c r="B199" s="159"/>
      <c r="C199" s="193" t="s">
        <v>426</v>
      </c>
      <c r="D199" s="193" t="s">
        <v>136</v>
      </c>
      <c r="E199" s="194" t="s">
        <v>427</v>
      </c>
      <c r="F199" s="195" t="s">
        <v>428</v>
      </c>
      <c r="G199" s="195"/>
      <c r="H199" s="195"/>
      <c r="I199" s="195"/>
      <c r="J199" s="196" t="s">
        <v>206</v>
      </c>
      <c r="K199" s="197" t="n">
        <v>560</v>
      </c>
      <c r="L199" s="198" t="n">
        <v>0</v>
      </c>
      <c r="M199" s="198"/>
      <c r="N199" s="197" t="n">
        <f aca="false">ROUND(L199*K199,2)</f>
        <v>0</v>
      </c>
      <c r="O199" s="197"/>
      <c r="P199" s="197"/>
      <c r="Q199" s="197"/>
      <c r="R199" s="161"/>
      <c r="T199" s="199"/>
      <c r="U199" s="44" t="s">
        <v>40</v>
      </c>
      <c r="V199" s="34"/>
      <c r="W199" s="200" t="n">
        <f aca="false">V199*K199</f>
        <v>0</v>
      </c>
      <c r="X199" s="200" t="n">
        <v>0</v>
      </c>
      <c r="Y199" s="200" t="n">
        <f aca="false">X199*K199</f>
        <v>0</v>
      </c>
      <c r="Z199" s="200" t="n">
        <v>0</v>
      </c>
      <c r="AA199" s="201" t="n">
        <f aca="false">Z199*K199</f>
        <v>0</v>
      </c>
      <c r="AR199" s="10" t="s">
        <v>140</v>
      </c>
      <c r="AT199" s="10" t="s">
        <v>136</v>
      </c>
      <c r="AU199" s="10" t="s">
        <v>114</v>
      </c>
      <c r="AY199" s="10" t="s">
        <v>135</v>
      </c>
      <c r="BE199" s="119" t="n">
        <f aca="false">IF(U199="základná",N199,0)</f>
        <v>0</v>
      </c>
      <c r="BF199" s="119" t="n">
        <f aca="false">IF(U199="znížená",N199,0)</f>
        <v>0</v>
      </c>
      <c r="BG199" s="119" t="n">
        <f aca="false">IF(U199="zákl. prenesená",N199,0)</f>
        <v>0</v>
      </c>
      <c r="BH199" s="119" t="n">
        <f aca="false">IF(U199="zníž. prenesená",N199,0)</f>
        <v>0</v>
      </c>
      <c r="BI199" s="119" t="n">
        <f aca="false">IF(U199="nulová",N199,0)</f>
        <v>0</v>
      </c>
      <c r="BJ199" s="10" t="s">
        <v>114</v>
      </c>
      <c r="BK199" s="119" t="n">
        <f aca="false">ROUND(L199*K199,2)</f>
        <v>0</v>
      </c>
      <c r="BL199" s="10" t="s">
        <v>140</v>
      </c>
      <c r="BM199" s="10" t="s">
        <v>429</v>
      </c>
    </row>
    <row collapsed="false" customFormat="true" customHeight="true" hidden="false" ht="51" outlineLevel="0" r="200" s="32">
      <c r="B200" s="159"/>
      <c r="C200" s="193" t="s">
        <v>286</v>
      </c>
      <c r="D200" s="193" t="s">
        <v>136</v>
      </c>
      <c r="E200" s="194" t="s">
        <v>430</v>
      </c>
      <c r="F200" s="195" t="s">
        <v>431</v>
      </c>
      <c r="G200" s="195"/>
      <c r="H200" s="195"/>
      <c r="I200" s="195"/>
      <c r="J200" s="196" t="s">
        <v>190</v>
      </c>
      <c r="K200" s="197" t="n">
        <v>11.2</v>
      </c>
      <c r="L200" s="198" t="n">
        <v>0</v>
      </c>
      <c r="M200" s="198"/>
      <c r="N200" s="197" t="n">
        <f aca="false">ROUND(L200*K200,2)</f>
        <v>0</v>
      </c>
      <c r="O200" s="197"/>
      <c r="P200" s="197"/>
      <c r="Q200" s="197"/>
      <c r="R200" s="161"/>
      <c r="T200" s="199"/>
      <c r="U200" s="44" t="s">
        <v>40</v>
      </c>
      <c r="V200" s="34"/>
      <c r="W200" s="200" t="n">
        <f aca="false">V200*K200</f>
        <v>0</v>
      </c>
      <c r="X200" s="200" t="n">
        <v>0</v>
      </c>
      <c r="Y200" s="200" t="n">
        <f aca="false">X200*K200</f>
        <v>0</v>
      </c>
      <c r="Z200" s="200" t="n">
        <v>0</v>
      </c>
      <c r="AA200" s="201" t="n">
        <f aca="false">Z200*K200</f>
        <v>0</v>
      </c>
      <c r="AR200" s="10" t="s">
        <v>140</v>
      </c>
      <c r="AT200" s="10" t="s">
        <v>136</v>
      </c>
      <c r="AU200" s="10" t="s">
        <v>114</v>
      </c>
      <c r="AY200" s="10" t="s">
        <v>135</v>
      </c>
      <c r="BE200" s="119" t="n">
        <f aca="false">IF(U200="základná",N200,0)</f>
        <v>0</v>
      </c>
      <c r="BF200" s="119" t="n">
        <f aca="false">IF(U200="znížená",N200,0)</f>
        <v>0</v>
      </c>
      <c r="BG200" s="119" t="n">
        <f aca="false">IF(U200="zákl. prenesená",N200,0)</f>
        <v>0</v>
      </c>
      <c r="BH200" s="119" t="n">
        <f aca="false">IF(U200="zníž. prenesená",N200,0)</f>
        <v>0</v>
      </c>
      <c r="BI200" s="119" t="n">
        <f aca="false">IF(U200="nulová",N200,0)</f>
        <v>0</v>
      </c>
      <c r="BJ200" s="10" t="s">
        <v>114</v>
      </c>
      <c r="BK200" s="119" t="n">
        <f aca="false">ROUND(L200*K200,2)</f>
        <v>0</v>
      </c>
      <c r="BL200" s="10" t="s">
        <v>140</v>
      </c>
      <c r="BM200" s="10" t="s">
        <v>432</v>
      </c>
    </row>
    <row collapsed="false" customFormat="true" customHeight="true" hidden="false" ht="25.5" outlineLevel="0" r="201" s="32">
      <c r="B201" s="159"/>
      <c r="C201" s="193" t="s">
        <v>433</v>
      </c>
      <c r="D201" s="193" t="s">
        <v>136</v>
      </c>
      <c r="E201" s="194" t="s">
        <v>434</v>
      </c>
      <c r="F201" s="195" t="s">
        <v>435</v>
      </c>
      <c r="G201" s="195"/>
      <c r="H201" s="195"/>
      <c r="I201" s="195"/>
      <c r="J201" s="196" t="s">
        <v>190</v>
      </c>
      <c r="K201" s="197" t="n">
        <v>11.2</v>
      </c>
      <c r="L201" s="198" t="n">
        <v>0</v>
      </c>
      <c r="M201" s="198"/>
      <c r="N201" s="197" t="n">
        <f aca="false">ROUND(L201*K201,2)</f>
        <v>0</v>
      </c>
      <c r="O201" s="197"/>
      <c r="P201" s="197"/>
      <c r="Q201" s="197"/>
      <c r="R201" s="161"/>
      <c r="T201" s="199"/>
      <c r="U201" s="44" t="s">
        <v>40</v>
      </c>
      <c r="V201" s="34"/>
      <c r="W201" s="200" t="n">
        <f aca="false">V201*K201</f>
        <v>0</v>
      </c>
      <c r="X201" s="200" t="n">
        <v>0</v>
      </c>
      <c r="Y201" s="200" t="n">
        <f aca="false">X201*K201</f>
        <v>0</v>
      </c>
      <c r="Z201" s="200" t="n">
        <v>0</v>
      </c>
      <c r="AA201" s="201" t="n">
        <f aca="false">Z201*K201</f>
        <v>0</v>
      </c>
      <c r="AR201" s="10" t="s">
        <v>140</v>
      </c>
      <c r="AT201" s="10" t="s">
        <v>136</v>
      </c>
      <c r="AU201" s="10" t="s">
        <v>114</v>
      </c>
      <c r="AY201" s="10" t="s">
        <v>135</v>
      </c>
      <c r="BE201" s="119" t="n">
        <f aca="false">IF(U201="základná",N201,0)</f>
        <v>0</v>
      </c>
      <c r="BF201" s="119" t="n">
        <f aca="false">IF(U201="znížená",N201,0)</f>
        <v>0</v>
      </c>
      <c r="BG201" s="119" t="n">
        <f aca="false">IF(U201="zákl. prenesená",N201,0)</f>
        <v>0</v>
      </c>
      <c r="BH201" s="119" t="n">
        <f aca="false">IF(U201="zníž. prenesená",N201,0)</f>
        <v>0</v>
      </c>
      <c r="BI201" s="119" t="n">
        <f aca="false">IF(U201="nulová",N201,0)</f>
        <v>0</v>
      </c>
      <c r="BJ201" s="10" t="s">
        <v>114</v>
      </c>
      <c r="BK201" s="119" t="n">
        <f aca="false">ROUND(L201*K201,2)</f>
        <v>0</v>
      </c>
      <c r="BL201" s="10" t="s">
        <v>140</v>
      </c>
      <c r="BM201" s="10" t="s">
        <v>436</v>
      </c>
    </row>
    <row collapsed="false" customFormat="true" customHeight="true" hidden="false" ht="38.25" outlineLevel="0" r="202" s="32">
      <c r="B202" s="159"/>
      <c r="C202" s="193" t="s">
        <v>289</v>
      </c>
      <c r="D202" s="193" t="s">
        <v>136</v>
      </c>
      <c r="E202" s="194" t="s">
        <v>437</v>
      </c>
      <c r="F202" s="195" t="s">
        <v>438</v>
      </c>
      <c r="G202" s="195"/>
      <c r="H202" s="195"/>
      <c r="I202" s="195"/>
      <c r="J202" s="196" t="s">
        <v>206</v>
      </c>
      <c r="K202" s="197" t="n">
        <v>8161</v>
      </c>
      <c r="L202" s="198" t="n">
        <v>0</v>
      </c>
      <c r="M202" s="198"/>
      <c r="N202" s="197" t="n">
        <f aca="false">ROUND(L202*K202,2)</f>
        <v>0</v>
      </c>
      <c r="O202" s="197"/>
      <c r="P202" s="197"/>
      <c r="Q202" s="197"/>
      <c r="R202" s="161"/>
      <c r="T202" s="199"/>
      <c r="U202" s="44" t="s">
        <v>40</v>
      </c>
      <c r="V202" s="34"/>
      <c r="W202" s="200" t="n">
        <f aca="false">V202*K202</f>
        <v>0</v>
      </c>
      <c r="X202" s="200" t="n">
        <v>0</v>
      </c>
      <c r="Y202" s="200" t="n">
        <f aca="false">X202*K202</f>
        <v>0</v>
      </c>
      <c r="Z202" s="200" t="n">
        <v>0</v>
      </c>
      <c r="AA202" s="201" t="n">
        <f aca="false">Z202*K202</f>
        <v>0</v>
      </c>
      <c r="AR202" s="10" t="s">
        <v>140</v>
      </c>
      <c r="AT202" s="10" t="s">
        <v>136</v>
      </c>
      <c r="AU202" s="10" t="s">
        <v>114</v>
      </c>
      <c r="AY202" s="10" t="s">
        <v>135</v>
      </c>
      <c r="BE202" s="119" t="n">
        <f aca="false">IF(U202="základná",N202,0)</f>
        <v>0</v>
      </c>
      <c r="BF202" s="119" t="n">
        <f aca="false">IF(U202="znížená",N202,0)</f>
        <v>0</v>
      </c>
      <c r="BG202" s="119" t="n">
        <f aca="false">IF(U202="zákl. prenesená",N202,0)</f>
        <v>0</v>
      </c>
      <c r="BH202" s="119" t="n">
        <f aca="false">IF(U202="zníž. prenesená",N202,0)</f>
        <v>0</v>
      </c>
      <c r="BI202" s="119" t="n">
        <f aca="false">IF(U202="nulová",N202,0)</f>
        <v>0</v>
      </c>
      <c r="BJ202" s="10" t="s">
        <v>114</v>
      </c>
      <c r="BK202" s="119" t="n">
        <f aca="false">ROUND(L202*K202,2)</f>
        <v>0</v>
      </c>
      <c r="BL202" s="10" t="s">
        <v>140</v>
      </c>
      <c r="BM202" s="10" t="s">
        <v>439</v>
      </c>
    </row>
    <row collapsed="false" customFormat="true" customHeight="true" hidden="false" ht="25.5" outlineLevel="0" r="203" s="32">
      <c r="B203" s="159"/>
      <c r="C203" s="193" t="s">
        <v>440</v>
      </c>
      <c r="D203" s="193" t="s">
        <v>136</v>
      </c>
      <c r="E203" s="194" t="s">
        <v>441</v>
      </c>
      <c r="F203" s="195" t="s">
        <v>442</v>
      </c>
      <c r="G203" s="195"/>
      <c r="H203" s="195"/>
      <c r="I203" s="195"/>
      <c r="J203" s="196" t="s">
        <v>139</v>
      </c>
      <c r="K203" s="197" t="n">
        <v>11</v>
      </c>
      <c r="L203" s="198" t="n">
        <v>0</v>
      </c>
      <c r="M203" s="198"/>
      <c r="N203" s="197" t="n">
        <f aca="false">ROUND(L203*K203,2)</f>
        <v>0</v>
      </c>
      <c r="O203" s="197"/>
      <c r="P203" s="197"/>
      <c r="Q203" s="197"/>
      <c r="R203" s="161"/>
      <c r="T203" s="199"/>
      <c r="U203" s="44" t="s">
        <v>40</v>
      </c>
      <c r="V203" s="34"/>
      <c r="W203" s="200" t="n">
        <f aca="false">V203*K203</f>
        <v>0</v>
      </c>
      <c r="X203" s="200" t="n">
        <v>0</v>
      </c>
      <c r="Y203" s="200" t="n">
        <f aca="false">X203*K203</f>
        <v>0</v>
      </c>
      <c r="Z203" s="200" t="n">
        <v>0</v>
      </c>
      <c r="AA203" s="201" t="n">
        <f aca="false">Z203*K203</f>
        <v>0</v>
      </c>
      <c r="AR203" s="10" t="s">
        <v>140</v>
      </c>
      <c r="AT203" s="10" t="s">
        <v>136</v>
      </c>
      <c r="AU203" s="10" t="s">
        <v>114</v>
      </c>
      <c r="AY203" s="10" t="s">
        <v>135</v>
      </c>
      <c r="BE203" s="119" t="n">
        <f aca="false">IF(U203="základná",N203,0)</f>
        <v>0</v>
      </c>
      <c r="BF203" s="119" t="n">
        <f aca="false">IF(U203="znížená",N203,0)</f>
        <v>0</v>
      </c>
      <c r="BG203" s="119" t="n">
        <f aca="false">IF(U203="zákl. prenesená",N203,0)</f>
        <v>0</v>
      </c>
      <c r="BH203" s="119" t="n">
        <f aca="false">IF(U203="zníž. prenesená",N203,0)</f>
        <v>0</v>
      </c>
      <c r="BI203" s="119" t="n">
        <f aca="false">IF(U203="nulová",N203,0)</f>
        <v>0</v>
      </c>
      <c r="BJ203" s="10" t="s">
        <v>114</v>
      </c>
      <c r="BK203" s="119" t="n">
        <f aca="false">ROUND(L203*K203,2)</f>
        <v>0</v>
      </c>
      <c r="BL203" s="10" t="s">
        <v>140</v>
      </c>
      <c r="BM203" s="10" t="s">
        <v>443</v>
      </c>
    </row>
    <row collapsed="false" customFormat="true" customHeight="true" hidden="false" ht="25.5" outlineLevel="0" r="204" s="32">
      <c r="B204" s="159"/>
      <c r="C204" s="193" t="s">
        <v>293</v>
      </c>
      <c r="D204" s="193" t="s">
        <v>136</v>
      </c>
      <c r="E204" s="194" t="s">
        <v>444</v>
      </c>
      <c r="F204" s="195" t="s">
        <v>445</v>
      </c>
      <c r="G204" s="195"/>
      <c r="H204" s="195"/>
      <c r="I204" s="195"/>
      <c r="J204" s="196" t="s">
        <v>139</v>
      </c>
      <c r="K204" s="197" t="n">
        <v>1</v>
      </c>
      <c r="L204" s="198" t="n">
        <v>0</v>
      </c>
      <c r="M204" s="198"/>
      <c r="N204" s="197" t="n">
        <f aca="false">ROUND(L204*K204,2)</f>
        <v>0</v>
      </c>
      <c r="O204" s="197"/>
      <c r="P204" s="197"/>
      <c r="Q204" s="197"/>
      <c r="R204" s="161"/>
      <c r="T204" s="199"/>
      <c r="U204" s="44" t="s">
        <v>40</v>
      </c>
      <c r="V204" s="34"/>
      <c r="W204" s="200" t="n">
        <f aca="false">V204*K204</f>
        <v>0</v>
      </c>
      <c r="X204" s="200" t="n">
        <v>0</v>
      </c>
      <c r="Y204" s="200" t="n">
        <f aca="false">X204*K204</f>
        <v>0</v>
      </c>
      <c r="Z204" s="200" t="n">
        <v>0</v>
      </c>
      <c r="AA204" s="201" t="n">
        <f aca="false">Z204*K204</f>
        <v>0</v>
      </c>
      <c r="AR204" s="10" t="s">
        <v>140</v>
      </c>
      <c r="AT204" s="10" t="s">
        <v>136</v>
      </c>
      <c r="AU204" s="10" t="s">
        <v>114</v>
      </c>
      <c r="AY204" s="10" t="s">
        <v>135</v>
      </c>
      <c r="BE204" s="119" t="n">
        <f aca="false">IF(U204="základná",N204,0)</f>
        <v>0</v>
      </c>
      <c r="BF204" s="119" t="n">
        <f aca="false">IF(U204="znížená",N204,0)</f>
        <v>0</v>
      </c>
      <c r="BG204" s="119" t="n">
        <f aca="false">IF(U204="zákl. prenesená",N204,0)</f>
        <v>0</v>
      </c>
      <c r="BH204" s="119" t="n">
        <f aca="false">IF(U204="zníž. prenesená",N204,0)</f>
        <v>0</v>
      </c>
      <c r="BI204" s="119" t="n">
        <f aca="false">IF(U204="nulová",N204,0)</f>
        <v>0</v>
      </c>
      <c r="BJ204" s="10" t="s">
        <v>114</v>
      </c>
      <c r="BK204" s="119" t="n">
        <f aca="false">ROUND(L204*K204,2)</f>
        <v>0</v>
      </c>
      <c r="BL204" s="10" t="s">
        <v>140</v>
      </c>
      <c r="BM204" s="10" t="s">
        <v>446</v>
      </c>
    </row>
    <row collapsed="false" customFormat="true" customHeight="true" hidden="false" ht="25.5" outlineLevel="0" r="205" s="32">
      <c r="B205" s="159"/>
      <c r="C205" s="193" t="s">
        <v>447</v>
      </c>
      <c r="D205" s="193" t="s">
        <v>136</v>
      </c>
      <c r="E205" s="194" t="s">
        <v>448</v>
      </c>
      <c r="F205" s="195" t="s">
        <v>449</v>
      </c>
      <c r="G205" s="195"/>
      <c r="H205" s="195"/>
      <c r="I205" s="195"/>
      <c r="J205" s="196" t="s">
        <v>139</v>
      </c>
      <c r="K205" s="197" t="n">
        <v>11</v>
      </c>
      <c r="L205" s="198" t="n">
        <v>0</v>
      </c>
      <c r="M205" s="198"/>
      <c r="N205" s="197" t="n">
        <f aca="false">ROUND(L205*K205,2)</f>
        <v>0</v>
      </c>
      <c r="O205" s="197"/>
      <c r="P205" s="197"/>
      <c r="Q205" s="197"/>
      <c r="R205" s="161"/>
      <c r="T205" s="199"/>
      <c r="U205" s="44" t="s">
        <v>40</v>
      </c>
      <c r="V205" s="34"/>
      <c r="W205" s="200" t="n">
        <f aca="false">V205*K205</f>
        <v>0</v>
      </c>
      <c r="X205" s="200" t="n">
        <v>0</v>
      </c>
      <c r="Y205" s="200" t="n">
        <f aca="false">X205*K205</f>
        <v>0</v>
      </c>
      <c r="Z205" s="200" t="n">
        <v>0</v>
      </c>
      <c r="AA205" s="201" t="n">
        <f aca="false">Z205*K205</f>
        <v>0</v>
      </c>
      <c r="AR205" s="10" t="s">
        <v>140</v>
      </c>
      <c r="AT205" s="10" t="s">
        <v>136</v>
      </c>
      <c r="AU205" s="10" t="s">
        <v>114</v>
      </c>
      <c r="AY205" s="10" t="s">
        <v>135</v>
      </c>
      <c r="BE205" s="119" t="n">
        <f aca="false">IF(U205="základná",N205,0)</f>
        <v>0</v>
      </c>
      <c r="BF205" s="119" t="n">
        <f aca="false">IF(U205="znížená",N205,0)</f>
        <v>0</v>
      </c>
      <c r="BG205" s="119" t="n">
        <f aca="false">IF(U205="zákl. prenesená",N205,0)</f>
        <v>0</v>
      </c>
      <c r="BH205" s="119" t="n">
        <f aca="false">IF(U205="zníž. prenesená",N205,0)</f>
        <v>0</v>
      </c>
      <c r="BI205" s="119" t="n">
        <f aca="false">IF(U205="nulová",N205,0)</f>
        <v>0</v>
      </c>
      <c r="BJ205" s="10" t="s">
        <v>114</v>
      </c>
      <c r="BK205" s="119" t="n">
        <f aca="false">ROUND(L205*K205,2)</f>
        <v>0</v>
      </c>
      <c r="BL205" s="10" t="s">
        <v>140</v>
      </c>
      <c r="BM205" s="10" t="s">
        <v>450</v>
      </c>
    </row>
    <row collapsed="false" customFormat="true" customHeight="true" hidden="false" ht="25.5" outlineLevel="0" r="206" s="32">
      <c r="B206" s="159"/>
      <c r="C206" s="193" t="s">
        <v>296</v>
      </c>
      <c r="D206" s="193" t="s">
        <v>136</v>
      </c>
      <c r="E206" s="194" t="s">
        <v>451</v>
      </c>
      <c r="F206" s="195" t="s">
        <v>452</v>
      </c>
      <c r="G206" s="195"/>
      <c r="H206" s="195"/>
      <c r="I206" s="195"/>
      <c r="J206" s="196" t="s">
        <v>139</v>
      </c>
      <c r="K206" s="197" t="n">
        <v>1</v>
      </c>
      <c r="L206" s="198" t="n">
        <v>0</v>
      </c>
      <c r="M206" s="198"/>
      <c r="N206" s="197" t="n">
        <f aca="false">ROUND(L206*K206,2)</f>
        <v>0</v>
      </c>
      <c r="O206" s="197"/>
      <c r="P206" s="197"/>
      <c r="Q206" s="197"/>
      <c r="R206" s="161"/>
      <c r="T206" s="199"/>
      <c r="U206" s="44" t="s">
        <v>40</v>
      </c>
      <c r="V206" s="34"/>
      <c r="W206" s="200" t="n">
        <f aca="false">V206*K206</f>
        <v>0</v>
      </c>
      <c r="X206" s="200" t="n">
        <v>0</v>
      </c>
      <c r="Y206" s="200" t="n">
        <f aca="false">X206*K206</f>
        <v>0</v>
      </c>
      <c r="Z206" s="200" t="n">
        <v>0</v>
      </c>
      <c r="AA206" s="201" t="n">
        <f aca="false">Z206*K206</f>
        <v>0</v>
      </c>
      <c r="AR206" s="10" t="s">
        <v>140</v>
      </c>
      <c r="AT206" s="10" t="s">
        <v>136</v>
      </c>
      <c r="AU206" s="10" t="s">
        <v>114</v>
      </c>
      <c r="AY206" s="10" t="s">
        <v>135</v>
      </c>
      <c r="BE206" s="119" t="n">
        <f aca="false">IF(U206="základná",N206,0)</f>
        <v>0</v>
      </c>
      <c r="BF206" s="119" t="n">
        <f aca="false">IF(U206="znížená",N206,0)</f>
        <v>0</v>
      </c>
      <c r="BG206" s="119" t="n">
        <f aca="false">IF(U206="zákl. prenesená",N206,0)</f>
        <v>0</v>
      </c>
      <c r="BH206" s="119" t="n">
        <f aca="false">IF(U206="zníž. prenesená",N206,0)</f>
        <v>0</v>
      </c>
      <c r="BI206" s="119" t="n">
        <f aca="false">IF(U206="nulová",N206,0)</f>
        <v>0</v>
      </c>
      <c r="BJ206" s="10" t="s">
        <v>114</v>
      </c>
      <c r="BK206" s="119" t="n">
        <f aca="false">ROUND(L206*K206,2)</f>
        <v>0</v>
      </c>
      <c r="BL206" s="10" t="s">
        <v>140</v>
      </c>
      <c r="BM206" s="10" t="s">
        <v>453</v>
      </c>
    </row>
    <row collapsed="false" customFormat="true" customHeight="true" hidden="false" ht="25.5" outlineLevel="0" r="207" s="32">
      <c r="B207" s="159"/>
      <c r="C207" s="193" t="s">
        <v>454</v>
      </c>
      <c r="D207" s="193" t="s">
        <v>136</v>
      </c>
      <c r="E207" s="194" t="s">
        <v>455</v>
      </c>
      <c r="F207" s="195" t="s">
        <v>456</v>
      </c>
      <c r="G207" s="195"/>
      <c r="H207" s="195"/>
      <c r="I207" s="195"/>
      <c r="J207" s="196" t="s">
        <v>139</v>
      </c>
      <c r="K207" s="197" t="n">
        <v>11</v>
      </c>
      <c r="L207" s="198" t="n">
        <v>0</v>
      </c>
      <c r="M207" s="198"/>
      <c r="N207" s="197" t="n">
        <f aca="false">ROUND(L207*K207,2)</f>
        <v>0</v>
      </c>
      <c r="O207" s="197"/>
      <c r="P207" s="197"/>
      <c r="Q207" s="197"/>
      <c r="R207" s="161"/>
      <c r="T207" s="199"/>
      <c r="U207" s="44" t="s">
        <v>40</v>
      </c>
      <c r="V207" s="34"/>
      <c r="W207" s="200" t="n">
        <f aca="false">V207*K207</f>
        <v>0</v>
      </c>
      <c r="X207" s="200" t="n">
        <v>0</v>
      </c>
      <c r="Y207" s="200" t="n">
        <f aca="false">X207*K207</f>
        <v>0</v>
      </c>
      <c r="Z207" s="200" t="n">
        <v>0</v>
      </c>
      <c r="AA207" s="201" t="n">
        <f aca="false">Z207*K207</f>
        <v>0</v>
      </c>
      <c r="AR207" s="10" t="s">
        <v>140</v>
      </c>
      <c r="AT207" s="10" t="s">
        <v>136</v>
      </c>
      <c r="AU207" s="10" t="s">
        <v>114</v>
      </c>
      <c r="AY207" s="10" t="s">
        <v>135</v>
      </c>
      <c r="BE207" s="119" t="n">
        <f aca="false">IF(U207="základná",N207,0)</f>
        <v>0</v>
      </c>
      <c r="BF207" s="119" t="n">
        <f aca="false">IF(U207="znížená",N207,0)</f>
        <v>0</v>
      </c>
      <c r="BG207" s="119" t="n">
        <f aca="false">IF(U207="zákl. prenesená",N207,0)</f>
        <v>0</v>
      </c>
      <c r="BH207" s="119" t="n">
        <f aca="false">IF(U207="zníž. prenesená",N207,0)</f>
        <v>0</v>
      </c>
      <c r="BI207" s="119" t="n">
        <f aca="false">IF(U207="nulová",N207,0)</f>
        <v>0</v>
      </c>
      <c r="BJ207" s="10" t="s">
        <v>114</v>
      </c>
      <c r="BK207" s="119" t="n">
        <f aca="false">ROUND(L207*K207,2)</f>
        <v>0</v>
      </c>
      <c r="BL207" s="10" t="s">
        <v>140</v>
      </c>
      <c r="BM207" s="10" t="s">
        <v>457</v>
      </c>
    </row>
    <row collapsed="false" customFormat="true" customHeight="true" hidden="false" ht="25.5" outlineLevel="0" r="208" s="32">
      <c r="B208" s="159"/>
      <c r="C208" s="193" t="s">
        <v>300</v>
      </c>
      <c r="D208" s="193" t="s">
        <v>136</v>
      </c>
      <c r="E208" s="194" t="s">
        <v>458</v>
      </c>
      <c r="F208" s="195" t="s">
        <v>459</v>
      </c>
      <c r="G208" s="195"/>
      <c r="H208" s="195"/>
      <c r="I208" s="195"/>
      <c r="J208" s="196" t="s">
        <v>139</v>
      </c>
      <c r="K208" s="197" t="n">
        <v>1</v>
      </c>
      <c r="L208" s="198" t="n">
        <v>0</v>
      </c>
      <c r="M208" s="198"/>
      <c r="N208" s="197" t="n">
        <f aca="false">ROUND(L208*K208,2)</f>
        <v>0</v>
      </c>
      <c r="O208" s="197"/>
      <c r="P208" s="197"/>
      <c r="Q208" s="197"/>
      <c r="R208" s="161"/>
      <c r="T208" s="199"/>
      <c r="U208" s="44" t="s">
        <v>40</v>
      </c>
      <c r="V208" s="34"/>
      <c r="W208" s="200" t="n">
        <f aca="false">V208*K208</f>
        <v>0</v>
      </c>
      <c r="X208" s="200" t="n">
        <v>0</v>
      </c>
      <c r="Y208" s="200" t="n">
        <f aca="false">X208*K208</f>
        <v>0</v>
      </c>
      <c r="Z208" s="200" t="n">
        <v>0</v>
      </c>
      <c r="AA208" s="201" t="n">
        <f aca="false">Z208*K208</f>
        <v>0</v>
      </c>
      <c r="AR208" s="10" t="s">
        <v>140</v>
      </c>
      <c r="AT208" s="10" t="s">
        <v>136</v>
      </c>
      <c r="AU208" s="10" t="s">
        <v>114</v>
      </c>
      <c r="AY208" s="10" t="s">
        <v>135</v>
      </c>
      <c r="BE208" s="119" t="n">
        <f aca="false">IF(U208="základná",N208,0)</f>
        <v>0</v>
      </c>
      <c r="BF208" s="119" t="n">
        <f aca="false">IF(U208="znížená",N208,0)</f>
        <v>0</v>
      </c>
      <c r="BG208" s="119" t="n">
        <f aca="false">IF(U208="zákl. prenesená",N208,0)</f>
        <v>0</v>
      </c>
      <c r="BH208" s="119" t="n">
        <f aca="false">IF(U208="zníž. prenesená",N208,0)</f>
        <v>0</v>
      </c>
      <c r="BI208" s="119" t="n">
        <f aca="false">IF(U208="nulová",N208,0)</f>
        <v>0</v>
      </c>
      <c r="BJ208" s="10" t="s">
        <v>114</v>
      </c>
      <c r="BK208" s="119" t="n">
        <f aca="false">ROUND(L208*K208,2)</f>
        <v>0</v>
      </c>
      <c r="BL208" s="10" t="s">
        <v>140</v>
      </c>
      <c r="BM208" s="10" t="s">
        <v>460</v>
      </c>
    </row>
    <row collapsed="false" customFormat="true" customHeight="true" hidden="false" ht="16.5" outlineLevel="0" r="209" s="32">
      <c r="B209" s="159"/>
      <c r="C209" s="193" t="s">
        <v>461</v>
      </c>
      <c r="D209" s="193" t="s">
        <v>136</v>
      </c>
      <c r="E209" s="194" t="s">
        <v>462</v>
      </c>
      <c r="F209" s="195" t="s">
        <v>463</v>
      </c>
      <c r="G209" s="195"/>
      <c r="H209" s="195"/>
      <c r="I209" s="195"/>
      <c r="J209" s="196" t="s">
        <v>464</v>
      </c>
      <c r="K209" s="197" t="n">
        <v>13.96</v>
      </c>
      <c r="L209" s="198" t="n">
        <v>0</v>
      </c>
      <c r="M209" s="198"/>
      <c r="N209" s="197" t="n">
        <f aca="false">ROUND(L209*K209,2)</f>
        <v>0</v>
      </c>
      <c r="O209" s="197"/>
      <c r="P209" s="197"/>
      <c r="Q209" s="197"/>
      <c r="R209" s="161"/>
      <c r="T209" s="199"/>
      <c r="U209" s="44" t="s">
        <v>40</v>
      </c>
      <c r="V209" s="34"/>
      <c r="W209" s="200" t="n">
        <f aca="false">V209*K209</f>
        <v>0</v>
      </c>
      <c r="X209" s="200" t="n">
        <v>0</v>
      </c>
      <c r="Y209" s="200" t="n">
        <f aca="false">X209*K209</f>
        <v>0</v>
      </c>
      <c r="Z209" s="200" t="n">
        <v>0</v>
      </c>
      <c r="AA209" s="201" t="n">
        <f aca="false">Z209*K209</f>
        <v>0</v>
      </c>
      <c r="AR209" s="10" t="s">
        <v>140</v>
      </c>
      <c r="AT209" s="10" t="s">
        <v>136</v>
      </c>
      <c r="AU209" s="10" t="s">
        <v>114</v>
      </c>
      <c r="AY209" s="10" t="s">
        <v>135</v>
      </c>
      <c r="BE209" s="119" t="n">
        <f aca="false">IF(U209="základná",N209,0)</f>
        <v>0</v>
      </c>
      <c r="BF209" s="119" t="n">
        <f aca="false">IF(U209="znížená",N209,0)</f>
        <v>0</v>
      </c>
      <c r="BG209" s="119" t="n">
        <f aca="false">IF(U209="zákl. prenesená",N209,0)</f>
        <v>0</v>
      </c>
      <c r="BH209" s="119" t="n">
        <f aca="false">IF(U209="zníž. prenesená",N209,0)</f>
        <v>0</v>
      </c>
      <c r="BI209" s="119" t="n">
        <f aca="false">IF(U209="nulová",N209,0)</f>
        <v>0</v>
      </c>
      <c r="BJ209" s="10" t="s">
        <v>114</v>
      </c>
      <c r="BK209" s="119" t="n">
        <f aca="false">ROUND(L209*K209,2)</f>
        <v>0</v>
      </c>
      <c r="BL209" s="10" t="s">
        <v>140</v>
      </c>
      <c r="BM209" s="10" t="s">
        <v>465</v>
      </c>
    </row>
    <row collapsed="false" customFormat="true" customHeight="true" hidden="false" ht="38.25" outlineLevel="0" r="210" s="32">
      <c r="B210" s="159"/>
      <c r="C210" s="193" t="s">
        <v>303</v>
      </c>
      <c r="D210" s="193" t="s">
        <v>136</v>
      </c>
      <c r="E210" s="194" t="s">
        <v>466</v>
      </c>
      <c r="F210" s="195" t="s">
        <v>467</v>
      </c>
      <c r="G210" s="195"/>
      <c r="H210" s="195"/>
      <c r="I210" s="195"/>
      <c r="J210" s="196" t="s">
        <v>190</v>
      </c>
      <c r="K210" s="197" t="n">
        <v>3</v>
      </c>
      <c r="L210" s="198" t="n">
        <v>0</v>
      </c>
      <c r="M210" s="198"/>
      <c r="N210" s="197" t="n">
        <f aca="false">ROUND(L210*K210,2)</f>
        <v>0</v>
      </c>
      <c r="O210" s="197"/>
      <c r="P210" s="197"/>
      <c r="Q210" s="197"/>
      <c r="R210" s="161"/>
      <c r="T210" s="199"/>
      <c r="U210" s="44" t="s">
        <v>40</v>
      </c>
      <c r="V210" s="34"/>
      <c r="W210" s="200" t="n">
        <f aca="false">V210*K210</f>
        <v>0</v>
      </c>
      <c r="X210" s="200" t="n">
        <v>0</v>
      </c>
      <c r="Y210" s="200" t="n">
        <f aca="false">X210*K210</f>
        <v>0</v>
      </c>
      <c r="Z210" s="200" t="n">
        <v>0</v>
      </c>
      <c r="AA210" s="201" t="n">
        <f aca="false">Z210*K210</f>
        <v>0</v>
      </c>
      <c r="AR210" s="10" t="s">
        <v>140</v>
      </c>
      <c r="AT210" s="10" t="s">
        <v>136</v>
      </c>
      <c r="AU210" s="10" t="s">
        <v>114</v>
      </c>
      <c r="AY210" s="10" t="s">
        <v>135</v>
      </c>
      <c r="BE210" s="119" t="n">
        <f aca="false">IF(U210="základná",N210,0)</f>
        <v>0</v>
      </c>
      <c r="BF210" s="119" t="n">
        <f aca="false">IF(U210="znížená",N210,0)</f>
        <v>0</v>
      </c>
      <c r="BG210" s="119" t="n">
        <f aca="false">IF(U210="zákl. prenesená",N210,0)</f>
        <v>0</v>
      </c>
      <c r="BH210" s="119" t="n">
        <f aca="false">IF(U210="zníž. prenesená",N210,0)</f>
        <v>0</v>
      </c>
      <c r="BI210" s="119" t="n">
        <f aca="false">IF(U210="nulová",N210,0)</f>
        <v>0</v>
      </c>
      <c r="BJ210" s="10" t="s">
        <v>114</v>
      </c>
      <c r="BK210" s="119" t="n">
        <f aca="false">ROUND(L210*K210,2)</f>
        <v>0</v>
      </c>
      <c r="BL210" s="10" t="s">
        <v>140</v>
      </c>
      <c r="BM210" s="10" t="s">
        <v>468</v>
      </c>
    </row>
    <row collapsed="false" customFormat="true" customHeight="true" hidden="false" ht="16.5" outlineLevel="0" r="211" s="32">
      <c r="B211" s="159"/>
      <c r="C211" s="193" t="s">
        <v>469</v>
      </c>
      <c r="D211" s="193" t="s">
        <v>136</v>
      </c>
      <c r="E211" s="194" t="s">
        <v>470</v>
      </c>
      <c r="F211" s="195" t="s">
        <v>471</v>
      </c>
      <c r="G211" s="195"/>
      <c r="H211" s="195"/>
      <c r="I211" s="195"/>
      <c r="J211" s="196" t="s">
        <v>464</v>
      </c>
      <c r="K211" s="197" t="n">
        <v>5.1</v>
      </c>
      <c r="L211" s="198" t="n">
        <v>0</v>
      </c>
      <c r="M211" s="198"/>
      <c r="N211" s="197" t="n">
        <f aca="false">ROUND(L211*K211,2)</f>
        <v>0</v>
      </c>
      <c r="O211" s="197"/>
      <c r="P211" s="197"/>
      <c r="Q211" s="197"/>
      <c r="R211" s="161"/>
      <c r="T211" s="199"/>
      <c r="U211" s="44" t="s">
        <v>40</v>
      </c>
      <c r="V211" s="34"/>
      <c r="W211" s="200" t="n">
        <f aca="false">V211*K211</f>
        <v>0</v>
      </c>
      <c r="X211" s="200" t="n">
        <v>0</v>
      </c>
      <c r="Y211" s="200" t="n">
        <f aca="false">X211*K211</f>
        <v>0</v>
      </c>
      <c r="Z211" s="200" t="n">
        <v>0</v>
      </c>
      <c r="AA211" s="201" t="n">
        <f aca="false">Z211*K211</f>
        <v>0</v>
      </c>
      <c r="AR211" s="10" t="s">
        <v>140</v>
      </c>
      <c r="AT211" s="10" t="s">
        <v>136</v>
      </c>
      <c r="AU211" s="10" t="s">
        <v>114</v>
      </c>
      <c r="AY211" s="10" t="s">
        <v>135</v>
      </c>
      <c r="BE211" s="119" t="n">
        <f aca="false">IF(U211="základná",N211,0)</f>
        <v>0</v>
      </c>
      <c r="BF211" s="119" t="n">
        <f aca="false">IF(U211="znížená",N211,0)</f>
        <v>0</v>
      </c>
      <c r="BG211" s="119" t="n">
        <f aca="false">IF(U211="zákl. prenesená",N211,0)</f>
        <v>0</v>
      </c>
      <c r="BH211" s="119" t="n">
        <f aca="false">IF(U211="zníž. prenesená",N211,0)</f>
        <v>0</v>
      </c>
      <c r="BI211" s="119" t="n">
        <f aca="false">IF(U211="nulová",N211,0)</f>
        <v>0</v>
      </c>
      <c r="BJ211" s="10" t="s">
        <v>114</v>
      </c>
      <c r="BK211" s="119" t="n">
        <f aca="false">ROUND(L211*K211,2)</f>
        <v>0</v>
      </c>
      <c r="BL211" s="10" t="s">
        <v>140</v>
      </c>
      <c r="BM211" s="10" t="s">
        <v>472</v>
      </c>
    </row>
    <row collapsed="false" customFormat="true" customHeight="true" hidden="false" ht="29.85" outlineLevel="0" r="212" s="180">
      <c r="B212" s="181"/>
      <c r="C212" s="182"/>
      <c r="D212" s="191" t="s">
        <v>108</v>
      </c>
      <c r="E212" s="191"/>
      <c r="F212" s="191"/>
      <c r="G212" s="191"/>
      <c r="H212" s="191"/>
      <c r="I212" s="191"/>
      <c r="J212" s="191"/>
      <c r="K212" s="191"/>
      <c r="L212" s="191"/>
      <c r="M212" s="191"/>
      <c r="N212" s="208" t="n">
        <f aca="false">BK212</f>
        <v>0</v>
      </c>
      <c r="O212" s="208"/>
      <c r="P212" s="208"/>
      <c r="Q212" s="208"/>
      <c r="R212" s="184"/>
      <c r="T212" s="185"/>
      <c r="U212" s="182"/>
      <c r="V212" s="182"/>
      <c r="W212" s="186" t="n">
        <f aca="false">SUM(W213:W221)</f>
        <v>0</v>
      </c>
      <c r="X212" s="182"/>
      <c r="Y212" s="186" t="n">
        <f aca="false">SUM(Y213:Y221)</f>
        <v>4.713</v>
      </c>
      <c r="Z212" s="182"/>
      <c r="AA212" s="187" t="n">
        <f aca="false">SUM(AA213:AA221)</f>
        <v>0</v>
      </c>
      <c r="AR212" s="188" t="s">
        <v>81</v>
      </c>
      <c r="AT212" s="189" t="s">
        <v>72</v>
      </c>
      <c r="AU212" s="189" t="s">
        <v>81</v>
      </c>
      <c r="AY212" s="188" t="s">
        <v>135</v>
      </c>
      <c r="BK212" s="190" t="n">
        <f aca="false">SUM(BK213:BK221)</f>
        <v>0</v>
      </c>
    </row>
    <row collapsed="false" customFormat="true" customHeight="true" hidden="false" ht="38.25" outlineLevel="0" r="213" s="32">
      <c r="B213" s="159"/>
      <c r="C213" s="193" t="s">
        <v>307</v>
      </c>
      <c r="D213" s="193" t="s">
        <v>136</v>
      </c>
      <c r="E213" s="194" t="s">
        <v>473</v>
      </c>
      <c r="F213" s="195" t="s">
        <v>474</v>
      </c>
      <c r="G213" s="195"/>
      <c r="H213" s="195"/>
      <c r="I213" s="195"/>
      <c r="J213" s="196" t="s">
        <v>139</v>
      </c>
      <c r="K213" s="197" t="n">
        <v>23</v>
      </c>
      <c r="L213" s="198" t="n">
        <v>0</v>
      </c>
      <c r="M213" s="198"/>
      <c r="N213" s="197" t="n">
        <f aca="false">ROUND(L213*K213,2)</f>
        <v>0</v>
      </c>
      <c r="O213" s="197"/>
      <c r="P213" s="197"/>
      <c r="Q213" s="197"/>
      <c r="R213" s="161"/>
      <c r="T213" s="199"/>
      <c r="U213" s="44" t="s">
        <v>40</v>
      </c>
      <c r="V213" s="34"/>
      <c r="W213" s="200" t="n">
        <f aca="false">V213*K213</f>
        <v>0</v>
      </c>
      <c r="X213" s="200" t="n">
        <v>0</v>
      </c>
      <c r="Y213" s="200" t="n">
        <f aca="false">X213*K213</f>
        <v>0</v>
      </c>
      <c r="Z213" s="200" t="n">
        <v>0</v>
      </c>
      <c r="AA213" s="201" t="n">
        <f aca="false">Z213*K213</f>
        <v>0</v>
      </c>
      <c r="AR213" s="10" t="s">
        <v>140</v>
      </c>
      <c r="AT213" s="10" t="s">
        <v>136</v>
      </c>
      <c r="AU213" s="10" t="s">
        <v>114</v>
      </c>
      <c r="AY213" s="10" t="s">
        <v>135</v>
      </c>
      <c r="BE213" s="119" t="n">
        <f aca="false">IF(U213="základná",N213,0)</f>
        <v>0</v>
      </c>
      <c r="BF213" s="119" t="n">
        <f aca="false">IF(U213="znížená",N213,0)</f>
        <v>0</v>
      </c>
      <c r="BG213" s="119" t="n">
        <f aca="false">IF(U213="zákl. prenesená",N213,0)</f>
        <v>0</v>
      </c>
      <c r="BH213" s="119" t="n">
        <f aca="false">IF(U213="zníž. prenesená",N213,0)</f>
        <v>0</v>
      </c>
      <c r="BI213" s="119" t="n">
        <f aca="false">IF(U213="nulová",N213,0)</f>
        <v>0</v>
      </c>
      <c r="BJ213" s="10" t="s">
        <v>114</v>
      </c>
      <c r="BK213" s="119" t="n">
        <f aca="false">ROUND(L213*K213,2)</f>
        <v>0</v>
      </c>
      <c r="BL213" s="10" t="s">
        <v>140</v>
      </c>
      <c r="BM213" s="10" t="s">
        <v>475</v>
      </c>
    </row>
    <row collapsed="false" customFormat="true" customHeight="true" hidden="false" ht="25.5" outlineLevel="0" r="214" s="32">
      <c r="B214" s="159"/>
      <c r="C214" s="202" t="s">
        <v>476</v>
      </c>
      <c r="D214" s="202" t="s">
        <v>179</v>
      </c>
      <c r="E214" s="203" t="s">
        <v>477</v>
      </c>
      <c r="F214" s="204" t="s">
        <v>478</v>
      </c>
      <c r="G214" s="204"/>
      <c r="H214" s="204"/>
      <c r="I214" s="204"/>
      <c r="J214" s="205" t="s">
        <v>139</v>
      </c>
      <c r="K214" s="206" t="n">
        <v>69</v>
      </c>
      <c r="L214" s="207" t="n">
        <v>0</v>
      </c>
      <c r="M214" s="207"/>
      <c r="N214" s="206" t="n">
        <f aca="false">ROUND(L214*K214,2)</f>
        <v>0</v>
      </c>
      <c r="O214" s="206"/>
      <c r="P214" s="206"/>
      <c r="Q214" s="206"/>
      <c r="R214" s="161"/>
      <c r="T214" s="199"/>
      <c r="U214" s="44" t="s">
        <v>40</v>
      </c>
      <c r="V214" s="34"/>
      <c r="W214" s="200" t="n">
        <f aca="false">V214*K214</f>
        <v>0</v>
      </c>
      <c r="X214" s="200" t="n">
        <v>0.006</v>
      </c>
      <c r="Y214" s="200" t="n">
        <f aca="false">X214*K214</f>
        <v>0.414</v>
      </c>
      <c r="Z214" s="200" t="n">
        <v>0</v>
      </c>
      <c r="AA214" s="201" t="n">
        <f aca="false">Z214*K214</f>
        <v>0</v>
      </c>
      <c r="AR214" s="10" t="s">
        <v>147</v>
      </c>
      <c r="AT214" s="10" t="s">
        <v>179</v>
      </c>
      <c r="AU214" s="10" t="s">
        <v>114</v>
      </c>
      <c r="AY214" s="10" t="s">
        <v>135</v>
      </c>
      <c r="BE214" s="119" t="n">
        <f aca="false">IF(U214="základná",N214,0)</f>
        <v>0</v>
      </c>
      <c r="BF214" s="119" t="n">
        <f aca="false">IF(U214="znížená",N214,0)</f>
        <v>0</v>
      </c>
      <c r="BG214" s="119" t="n">
        <f aca="false">IF(U214="zákl. prenesená",N214,0)</f>
        <v>0</v>
      </c>
      <c r="BH214" s="119" t="n">
        <f aca="false">IF(U214="zníž. prenesená",N214,0)</f>
        <v>0</v>
      </c>
      <c r="BI214" s="119" t="n">
        <f aca="false">IF(U214="nulová",N214,0)</f>
        <v>0</v>
      </c>
      <c r="BJ214" s="10" t="s">
        <v>114</v>
      </c>
      <c r="BK214" s="119" t="n">
        <f aca="false">ROUND(L214*K214,2)</f>
        <v>0</v>
      </c>
      <c r="BL214" s="10" t="s">
        <v>140</v>
      </c>
      <c r="BM214" s="10" t="s">
        <v>479</v>
      </c>
    </row>
    <row collapsed="false" customFormat="true" customHeight="true" hidden="false" ht="25.5" outlineLevel="0" r="215" s="32">
      <c r="B215" s="159"/>
      <c r="C215" s="202" t="s">
        <v>310</v>
      </c>
      <c r="D215" s="202" t="s">
        <v>179</v>
      </c>
      <c r="E215" s="203" t="s">
        <v>480</v>
      </c>
      <c r="F215" s="204" t="s">
        <v>481</v>
      </c>
      <c r="G215" s="204"/>
      <c r="H215" s="204"/>
      <c r="I215" s="204"/>
      <c r="J215" s="205" t="s">
        <v>139</v>
      </c>
      <c r="K215" s="206" t="n">
        <v>23</v>
      </c>
      <c r="L215" s="207" t="n">
        <v>0</v>
      </c>
      <c r="M215" s="207"/>
      <c r="N215" s="206" t="n">
        <f aca="false">ROUND(L215*K215,2)</f>
        <v>0</v>
      </c>
      <c r="O215" s="206"/>
      <c r="P215" s="206"/>
      <c r="Q215" s="206"/>
      <c r="R215" s="161"/>
      <c r="T215" s="199"/>
      <c r="U215" s="44" t="s">
        <v>40</v>
      </c>
      <c r="V215" s="34"/>
      <c r="W215" s="200" t="n">
        <f aca="false">V215*K215</f>
        <v>0</v>
      </c>
      <c r="X215" s="200" t="n">
        <v>0.003</v>
      </c>
      <c r="Y215" s="200" t="n">
        <f aca="false">X215*K215</f>
        <v>0.069</v>
      </c>
      <c r="Z215" s="200" t="n">
        <v>0</v>
      </c>
      <c r="AA215" s="201" t="n">
        <f aca="false">Z215*K215</f>
        <v>0</v>
      </c>
      <c r="AR215" s="10" t="s">
        <v>147</v>
      </c>
      <c r="AT215" s="10" t="s">
        <v>179</v>
      </c>
      <c r="AU215" s="10" t="s">
        <v>114</v>
      </c>
      <c r="AY215" s="10" t="s">
        <v>135</v>
      </c>
      <c r="BE215" s="119" t="n">
        <f aca="false">IF(U215="základná",N215,0)</f>
        <v>0</v>
      </c>
      <c r="BF215" s="119" t="n">
        <f aca="false">IF(U215="znížená",N215,0)</f>
        <v>0</v>
      </c>
      <c r="BG215" s="119" t="n">
        <f aca="false">IF(U215="zákl. prenesená",N215,0)</f>
        <v>0</v>
      </c>
      <c r="BH215" s="119" t="n">
        <f aca="false">IF(U215="zníž. prenesená",N215,0)</f>
        <v>0</v>
      </c>
      <c r="BI215" s="119" t="n">
        <f aca="false">IF(U215="nulová",N215,0)</f>
        <v>0</v>
      </c>
      <c r="BJ215" s="10" t="s">
        <v>114</v>
      </c>
      <c r="BK215" s="119" t="n">
        <f aca="false">ROUND(L215*K215,2)</f>
        <v>0</v>
      </c>
      <c r="BL215" s="10" t="s">
        <v>140</v>
      </c>
      <c r="BM215" s="10" t="s">
        <v>482</v>
      </c>
    </row>
    <row collapsed="false" customFormat="true" customHeight="true" hidden="false" ht="51" outlineLevel="0" r="216" s="32">
      <c r="B216" s="159"/>
      <c r="C216" s="202" t="s">
        <v>483</v>
      </c>
      <c r="D216" s="202" t="s">
        <v>179</v>
      </c>
      <c r="E216" s="203" t="s">
        <v>484</v>
      </c>
      <c r="F216" s="204" t="s">
        <v>485</v>
      </c>
      <c r="G216" s="204"/>
      <c r="H216" s="204"/>
      <c r="I216" s="204"/>
      <c r="J216" s="205" t="s">
        <v>139</v>
      </c>
      <c r="K216" s="206" t="n">
        <v>6</v>
      </c>
      <c r="L216" s="207" t="n">
        <v>0</v>
      </c>
      <c r="M216" s="207"/>
      <c r="N216" s="206" t="n">
        <f aca="false">ROUND(L216*K216,2)</f>
        <v>0</v>
      </c>
      <c r="O216" s="206"/>
      <c r="P216" s="206"/>
      <c r="Q216" s="206"/>
      <c r="R216" s="161"/>
      <c r="T216" s="199"/>
      <c r="U216" s="44" t="s">
        <v>40</v>
      </c>
      <c r="V216" s="34"/>
      <c r="W216" s="200" t="n">
        <f aca="false">V216*K216</f>
        <v>0</v>
      </c>
      <c r="X216" s="200" t="n">
        <v>0.1</v>
      </c>
      <c r="Y216" s="200" t="n">
        <f aca="false">X216*K216</f>
        <v>0.6</v>
      </c>
      <c r="Z216" s="200" t="n">
        <v>0</v>
      </c>
      <c r="AA216" s="201" t="n">
        <f aca="false">Z216*K216</f>
        <v>0</v>
      </c>
      <c r="AR216" s="10" t="s">
        <v>147</v>
      </c>
      <c r="AT216" s="10" t="s">
        <v>179</v>
      </c>
      <c r="AU216" s="10" t="s">
        <v>114</v>
      </c>
      <c r="AY216" s="10" t="s">
        <v>135</v>
      </c>
      <c r="BE216" s="119" t="n">
        <f aca="false">IF(U216="základná",N216,0)</f>
        <v>0</v>
      </c>
      <c r="BF216" s="119" t="n">
        <f aca="false">IF(U216="znížená",N216,0)</f>
        <v>0</v>
      </c>
      <c r="BG216" s="119" t="n">
        <f aca="false">IF(U216="zákl. prenesená",N216,0)</f>
        <v>0</v>
      </c>
      <c r="BH216" s="119" t="n">
        <f aca="false">IF(U216="zníž. prenesená",N216,0)</f>
        <v>0</v>
      </c>
      <c r="BI216" s="119" t="n">
        <f aca="false">IF(U216="nulová",N216,0)</f>
        <v>0</v>
      </c>
      <c r="BJ216" s="10" t="s">
        <v>114</v>
      </c>
      <c r="BK216" s="119" t="n">
        <f aca="false">ROUND(L216*K216,2)</f>
        <v>0</v>
      </c>
      <c r="BL216" s="10" t="s">
        <v>140</v>
      </c>
      <c r="BM216" s="10" t="s">
        <v>486</v>
      </c>
    </row>
    <row collapsed="false" customFormat="true" customHeight="true" hidden="false" ht="25.5" outlineLevel="0" r="217" s="32">
      <c r="B217" s="159"/>
      <c r="C217" s="202" t="s">
        <v>314</v>
      </c>
      <c r="D217" s="202" t="s">
        <v>179</v>
      </c>
      <c r="E217" s="203" t="s">
        <v>487</v>
      </c>
      <c r="F217" s="204" t="s">
        <v>488</v>
      </c>
      <c r="G217" s="204"/>
      <c r="H217" s="204"/>
      <c r="I217" s="204"/>
      <c r="J217" s="205" t="s">
        <v>139</v>
      </c>
      <c r="K217" s="206" t="n">
        <v>3</v>
      </c>
      <c r="L217" s="207" t="n">
        <v>0</v>
      </c>
      <c r="M217" s="207"/>
      <c r="N217" s="206" t="n">
        <f aca="false">ROUND(L217*K217,2)</f>
        <v>0</v>
      </c>
      <c r="O217" s="206"/>
      <c r="P217" s="206"/>
      <c r="Q217" s="206"/>
      <c r="R217" s="161"/>
      <c r="T217" s="199"/>
      <c r="U217" s="44" t="s">
        <v>40</v>
      </c>
      <c r="V217" s="34"/>
      <c r="W217" s="200" t="n">
        <f aca="false">V217*K217</f>
        <v>0</v>
      </c>
      <c r="X217" s="200" t="n">
        <v>0.02</v>
      </c>
      <c r="Y217" s="200" t="n">
        <f aca="false">X217*K217</f>
        <v>0.06</v>
      </c>
      <c r="Z217" s="200" t="n">
        <v>0</v>
      </c>
      <c r="AA217" s="201" t="n">
        <f aca="false">Z217*K217</f>
        <v>0</v>
      </c>
      <c r="AR217" s="10" t="s">
        <v>147</v>
      </c>
      <c r="AT217" s="10" t="s">
        <v>179</v>
      </c>
      <c r="AU217" s="10" t="s">
        <v>114</v>
      </c>
      <c r="AY217" s="10" t="s">
        <v>135</v>
      </c>
      <c r="BE217" s="119" t="n">
        <f aca="false">IF(U217="základná",N217,0)</f>
        <v>0</v>
      </c>
      <c r="BF217" s="119" t="n">
        <f aca="false">IF(U217="znížená",N217,0)</f>
        <v>0</v>
      </c>
      <c r="BG217" s="119" t="n">
        <f aca="false">IF(U217="zákl. prenesená",N217,0)</f>
        <v>0</v>
      </c>
      <c r="BH217" s="119" t="n">
        <f aca="false">IF(U217="zníž. prenesená",N217,0)</f>
        <v>0</v>
      </c>
      <c r="BI217" s="119" t="n">
        <f aca="false">IF(U217="nulová",N217,0)</f>
        <v>0</v>
      </c>
      <c r="BJ217" s="10" t="s">
        <v>114</v>
      </c>
      <c r="BK217" s="119" t="n">
        <f aca="false">ROUND(L217*K217,2)</f>
        <v>0</v>
      </c>
      <c r="BL217" s="10" t="s">
        <v>140</v>
      </c>
      <c r="BM217" s="10" t="s">
        <v>489</v>
      </c>
    </row>
    <row collapsed="false" customFormat="true" customHeight="true" hidden="false" ht="16.5" outlineLevel="0" r="218" s="32">
      <c r="B218" s="159"/>
      <c r="C218" s="202" t="s">
        <v>490</v>
      </c>
      <c r="D218" s="202" t="s">
        <v>179</v>
      </c>
      <c r="E218" s="203" t="s">
        <v>491</v>
      </c>
      <c r="F218" s="204" t="s">
        <v>492</v>
      </c>
      <c r="G218" s="204"/>
      <c r="H218" s="204"/>
      <c r="I218" s="204"/>
      <c r="J218" s="205" t="s">
        <v>139</v>
      </c>
      <c r="K218" s="206" t="n">
        <v>3</v>
      </c>
      <c r="L218" s="207" t="n">
        <v>0</v>
      </c>
      <c r="M218" s="207"/>
      <c r="N218" s="206" t="n">
        <f aca="false">ROUND(L218*K218,2)</f>
        <v>0</v>
      </c>
      <c r="O218" s="206"/>
      <c r="P218" s="206"/>
      <c r="Q218" s="206"/>
      <c r="R218" s="161"/>
      <c r="T218" s="199"/>
      <c r="U218" s="44" t="s">
        <v>40</v>
      </c>
      <c r="V218" s="34"/>
      <c r="W218" s="200" t="n">
        <f aca="false">V218*K218</f>
        <v>0</v>
      </c>
      <c r="X218" s="200" t="n">
        <v>0.04</v>
      </c>
      <c r="Y218" s="200" t="n">
        <f aca="false">X218*K218</f>
        <v>0.12</v>
      </c>
      <c r="Z218" s="200" t="n">
        <v>0</v>
      </c>
      <c r="AA218" s="201" t="n">
        <f aca="false">Z218*K218</f>
        <v>0</v>
      </c>
      <c r="AR218" s="10" t="s">
        <v>147</v>
      </c>
      <c r="AT218" s="10" t="s">
        <v>179</v>
      </c>
      <c r="AU218" s="10" t="s">
        <v>114</v>
      </c>
      <c r="AY218" s="10" t="s">
        <v>135</v>
      </c>
      <c r="BE218" s="119" t="n">
        <f aca="false">IF(U218="základná",N218,0)</f>
        <v>0</v>
      </c>
      <c r="BF218" s="119" t="n">
        <f aca="false">IF(U218="znížená",N218,0)</f>
        <v>0</v>
      </c>
      <c r="BG218" s="119" t="n">
        <f aca="false">IF(U218="zákl. prenesená",N218,0)</f>
        <v>0</v>
      </c>
      <c r="BH218" s="119" t="n">
        <f aca="false">IF(U218="zníž. prenesená",N218,0)</f>
        <v>0</v>
      </c>
      <c r="BI218" s="119" t="n">
        <f aca="false">IF(U218="nulová",N218,0)</f>
        <v>0</v>
      </c>
      <c r="BJ218" s="10" t="s">
        <v>114</v>
      </c>
      <c r="BK218" s="119" t="n">
        <f aca="false">ROUND(L218*K218,2)</f>
        <v>0</v>
      </c>
      <c r="BL218" s="10" t="s">
        <v>140</v>
      </c>
      <c r="BM218" s="10" t="s">
        <v>493</v>
      </c>
    </row>
    <row collapsed="false" customFormat="true" customHeight="true" hidden="false" ht="38.25" outlineLevel="0" r="219" s="32">
      <c r="B219" s="159"/>
      <c r="C219" s="193" t="s">
        <v>317</v>
      </c>
      <c r="D219" s="193" t="s">
        <v>136</v>
      </c>
      <c r="E219" s="194" t="s">
        <v>494</v>
      </c>
      <c r="F219" s="195" t="s">
        <v>495</v>
      </c>
      <c r="G219" s="195"/>
      <c r="H219" s="195"/>
      <c r="I219" s="195"/>
      <c r="J219" s="196" t="s">
        <v>139</v>
      </c>
      <c r="K219" s="197" t="n">
        <v>3</v>
      </c>
      <c r="L219" s="198" t="n">
        <v>0</v>
      </c>
      <c r="M219" s="198"/>
      <c r="N219" s="197" t="n">
        <f aca="false">ROUND(L219*K219,2)</f>
        <v>0</v>
      </c>
      <c r="O219" s="197"/>
      <c r="P219" s="197"/>
      <c r="Q219" s="197"/>
      <c r="R219" s="161"/>
      <c r="T219" s="199"/>
      <c r="U219" s="44" t="s">
        <v>40</v>
      </c>
      <c r="V219" s="34"/>
      <c r="W219" s="200" t="n">
        <f aca="false">V219*K219</f>
        <v>0</v>
      </c>
      <c r="X219" s="200" t="n">
        <v>0</v>
      </c>
      <c r="Y219" s="200" t="n">
        <f aca="false">X219*K219</f>
        <v>0</v>
      </c>
      <c r="Z219" s="200" t="n">
        <v>0</v>
      </c>
      <c r="AA219" s="201" t="n">
        <f aca="false">Z219*K219</f>
        <v>0</v>
      </c>
      <c r="AR219" s="10" t="s">
        <v>140</v>
      </c>
      <c r="AT219" s="10" t="s">
        <v>136</v>
      </c>
      <c r="AU219" s="10" t="s">
        <v>114</v>
      </c>
      <c r="AY219" s="10" t="s">
        <v>135</v>
      </c>
      <c r="BE219" s="119" t="n">
        <f aca="false">IF(U219="základná",N219,0)</f>
        <v>0</v>
      </c>
      <c r="BF219" s="119" t="n">
        <f aca="false">IF(U219="znížená",N219,0)</f>
        <v>0</v>
      </c>
      <c r="BG219" s="119" t="n">
        <f aca="false">IF(U219="zákl. prenesená",N219,0)</f>
        <v>0</v>
      </c>
      <c r="BH219" s="119" t="n">
        <f aca="false">IF(U219="zníž. prenesená",N219,0)</f>
        <v>0</v>
      </c>
      <c r="BI219" s="119" t="n">
        <f aca="false">IF(U219="nulová",N219,0)</f>
        <v>0</v>
      </c>
      <c r="BJ219" s="10" t="s">
        <v>114</v>
      </c>
      <c r="BK219" s="119" t="n">
        <f aca="false">ROUND(L219*K219,2)</f>
        <v>0</v>
      </c>
      <c r="BL219" s="10" t="s">
        <v>140</v>
      </c>
      <c r="BM219" s="10" t="s">
        <v>496</v>
      </c>
    </row>
    <row collapsed="false" customFormat="true" customHeight="true" hidden="false" ht="38.25" outlineLevel="0" r="220" s="32">
      <c r="B220" s="159"/>
      <c r="C220" s="202" t="s">
        <v>497</v>
      </c>
      <c r="D220" s="202" t="s">
        <v>179</v>
      </c>
      <c r="E220" s="203" t="s">
        <v>498</v>
      </c>
      <c r="F220" s="204" t="s">
        <v>499</v>
      </c>
      <c r="G220" s="204"/>
      <c r="H220" s="204"/>
      <c r="I220" s="204"/>
      <c r="J220" s="205" t="s">
        <v>139</v>
      </c>
      <c r="K220" s="206" t="n">
        <v>3</v>
      </c>
      <c r="L220" s="207" t="n">
        <v>0</v>
      </c>
      <c r="M220" s="207"/>
      <c r="N220" s="206" t="n">
        <f aca="false">ROUND(L220*K220,2)</f>
        <v>0</v>
      </c>
      <c r="O220" s="206"/>
      <c r="P220" s="206"/>
      <c r="Q220" s="206"/>
      <c r="R220" s="161"/>
      <c r="T220" s="199"/>
      <c r="U220" s="44" t="s">
        <v>40</v>
      </c>
      <c r="V220" s="34"/>
      <c r="W220" s="200" t="n">
        <f aca="false">V220*K220</f>
        <v>0</v>
      </c>
      <c r="X220" s="200" t="n">
        <v>1.15</v>
      </c>
      <c r="Y220" s="200" t="n">
        <f aca="false">X220*K220</f>
        <v>3.45</v>
      </c>
      <c r="Z220" s="200" t="n">
        <v>0</v>
      </c>
      <c r="AA220" s="201" t="n">
        <f aca="false">Z220*K220</f>
        <v>0</v>
      </c>
      <c r="AR220" s="10" t="s">
        <v>147</v>
      </c>
      <c r="AT220" s="10" t="s">
        <v>179</v>
      </c>
      <c r="AU220" s="10" t="s">
        <v>114</v>
      </c>
      <c r="AY220" s="10" t="s">
        <v>135</v>
      </c>
      <c r="BE220" s="119" t="n">
        <f aca="false">IF(U220="základná",N220,0)</f>
        <v>0</v>
      </c>
      <c r="BF220" s="119" t="n">
        <f aca="false">IF(U220="znížená",N220,0)</f>
        <v>0</v>
      </c>
      <c r="BG220" s="119" t="n">
        <f aca="false">IF(U220="zákl. prenesená",N220,0)</f>
        <v>0</v>
      </c>
      <c r="BH220" s="119" t="n">
        <f aca="false">IF(U220="zníž. prenesená",N220,0)</f>
        <v>0</v>
      </c>
      <c r="BI220" s="119" t="n">
        <f aca="false">IF(U220="nulová",N220,0)</f>
        <v>0</v>
      </c>
      <c r="BJ220" s="10" t="s">
        <v>114</v>
      </c>
      <c r="BK220" s="119" t="n">
        <f aca="false">ROUND(L220*K220,2)</f>
        <v>0</v>
      </c>
      <c r="BL220" s="10" t="s">
        <v>140</v>
      </c>
      <c r="BM220" s="10" t="s">
        <v>500</v>
      </c>
    </row>
    <row collapsed="false" customFormat="true" customHeight="true" hidden="false" ht="38.25" outlineLevel="0" r="221" s="32">
      <c r="B221" s="159"/>
      <c r="C221" s="193" t="s">
        <v>321</v>
      </c>
      <c r="D221" s="193" t="s">
        <v>136</v>
      </c>
      <c r="E221" s="194" t="s">
        <v>501</v>
      </c>
      <c r="F221" s="195" t="s">
        <v>502</v>
      </c>
      <c r="G221" s="195"/>
      <c r="H221" s="195"/>
      <c r="I221" s="195"/>
      <c r="J221" s="196" t="s">
        <v>139</v>
      </c>
      <c r="K221" s="197" t="n">
        <v>3</v>
      </c>
      <c r="L221" s="198" t="n">
        <v>0</v>
      </c>
      <c r="M221" s="198"/>
      <c r="N221" s="197" t="n">
        <f aca="false">ROUND(L221*K221,2)</f>
        <v>0</v>
      </c>
      <c r="O221" s="197"/>
      <c r="P221" s="197"/>
      <c r="Q221" s="197"/>
      <c r="R221" s="161"/>
      <c r="T221" s="199"/>
      <c r="U221" s="44" t="s">
        <v>40</v>
      </c>
      <c r="V221" s="34"/>
      <c r="W221" s="200" t="n">
        <f aca="false">V221*K221</f>
        <v>0</v>
      </c>
      <c r="X221" s="200" t="n">
        <v>0</v>
      </c>
      <c r="Y221" s="200" t="n">
        <f aca="false">X221*K221</f>
        <v>0</v>
      </c>
      <c r="Z221" s="200" t="n">
        <v>0</v>
      </c>
      <c r="AA221" s="201" t="n">
        <f aca="false">Z221*K221</f>
        <v>0</v>
      </c>
      <c r="AR221" s="10" t="s">
        <v>140</v>
      </c>
      <c r="AT221" s="10" t="s">
        <v>136</v>
      </c>
      <c r="AU221" s="10" t="s">
        <v>114</v>
      </c>
      <c r="AY221" s="10" t="s">
        <v>135</v>
      </c>
      <c r="BE221" s="119" t="n">
        <f aca="false">IF(U221="základná",N221,0)</f>
        <v>0</v>
      </c>
      <c r="BF221" s="119" t="n">
        <f aca="false">IF(U221="znížená",N221,0)</f>
        <v>0</v>
      </c>
      <c r="BG221" s="119" t="n">
        <f aca="false">IF(U221="zákl. prenesená",N221,0)</f>
        <v>0</v>
      </c>
      <c r="BH221" s="119" t="n">
        <f aca="false">IF(U221="zníž. prenesená",N221,0)</f>
        <v>0</v>
      </c>
      <c r="BI221" s="119" t="n">
        <f aca="false">IF(U221="nulová",N221,0)</f>
        <v>0</v>
      </c>
      <c r="BJ221" s="10" t="s">
        <v>114</v>
      </c>
      <c r="BK221" s="119" t="n">
        <f aca="false">ROUND(L221*K221,2)</f>
        <v>0</v>
      </c>
      <c r="BL221" s="10" t="s">
        <v>140</v>
      </c>
      <c r="BM221" s="10" t="s">
        <v>503</v>
      </c>
    </row>
    <row collapsed="false" customFormat="true" customHeight="true" hidden="false" ht="29.85" outlineLevel="0" r="222" s="180">
      <c r="B222" s="181"/>
      <c r="C222" s="182"/>
      <c r="D222" s="191" t="s">
        <v>109</v>
      </c>
      <c r="E222" s="191"/>
      <c r="F222" s="191"/>
      <c r="G222" s="191"/>
      <c r="H222" s="191"/>
      <c r="I222" s="191"/>
      <c r="J222" s="191"/>
      <c r="K222" s="191"/>
      <c r="L222" s="191"/>
      <c r="M222" s="191"/>
      <c r="N222" s="208" t="n">
        <f aca="false">BK222</f>
        <v>0</v>
      </c>
      <c r="O222" s="208"/>
      <c r="P222" s="208"/>
      <c r="Q222" s="208"/>
      <c r="R222" s="184"/>
      <c r="T222" s="185"/>
      <c r="U222" s="182"/>
      <c r="V222" s="182"/>
      <c r="W222" s="186" t="n">
        <f aca="false">W223</f>
        <v>0</v>
      </c>
      <c r="X222" s="182"/>
      <c r="Y222" s="186" t="n">
        <f aca="false">Y223</f>
        <v>0</v>
      </c>
      <c r="Z222" s="182"/>
      <c r="AA222" s="187" t="n">
        <f aca="false">AA223</f>
        <v>0</v>
      </c>
      <c r="AR222" s="188" t="s">
        <v>81</v>
      </c>
      <c r="AT222" s="189" t="s">
        <v>72</v>
      </c>
      <c r="AU222" s="189" t="s">
        <v>81</v>
      </c>
      <c r="AY222" s="188" t="s">
        <v>135</v>
      </c>
      <c r="BK222" s="190" t="n">
        <f aca="false">BK223</f>
        <v>0</v>
      </c>
    </row>
    <row collapsed="false" customFormat="true" customHeight="true" hidden="false" ht="38.25" outlineLevel="0" r="223" s="32">
      <c r="B223" s="159"/>
      <c r="C223" s="193" t="s">
        <v>504</v>
      </c>
      <c r="D223" s="193" t="s">
        <v>136</v>
      </c>
      <c r="E223" s="194" t="s">
        <v>505</v>
      </c>
      <c r="F223" s="195" t="s">
        <v>506</v>
      </c>
      <c r="G223" s="195"/>
      <c r="H223" s="195"/>
      <c r="I223" s="195"/>
      <c r="J223" s="196" t="s">
        <v>464</v>
      </c>
      <c r="K223" s="197" t="n">
        <v>37.75</v>
      </c>
      <c r="L223" s="198" t="n">
        <v>0</v>
      </c>
      <c r="M223" s="198"/>
      <c r="N223" s="197" t="n">
        <f aca="false">ROUND(L223*K223,2)</f>
        <v>0</v>
      </c>
      <c r="O223" s="197"/>
      <c r="P223" s="197"/>
      <c r="Q223" s="197"/>
      <c r="R223" s="161"/>
      <c r="T223" s="199"/>
      <c r="U223" s="44" t="s">
        <v>40</v>
      </c>
      <c r="V223" s="34"/>
      <c r="W223" s="200" t="n">
        <f aca="false">V223*K223</f>
        <v>0</v>
      </c>
      <c r="X223" s="200" t="n">
        <v>0</v>
      </c>
      <c r="Y223" s="200" t="n">
        <f aca="false">X223*K223</f>
        <v>0</v>
      </c>
      <c r="Z223" s="200" t="n">
        <v>0</v>
      </c>
      <c r="AA223" s="201" t="n">
        <f aca="false">Z223*K223</f>
        <v>0</v>
      </c>
      <c r="AR223" s="10" t="s">
        <v>140</v>
      </c>
      <c r="AT223" s="10" t="s">
        <v>136</v>
      </c>
      <c r="AU223" s="10" t="s">
        <v>114</v>
      </c>
      <c r="AY223" s="10" t="s">
        <v>135</v>
      </c>
      <c r="BE223" s="119" t="n">
        <f aca="false">IF(U223="základná",N223,0)</f>
        <v>0</v>
      </c>
      <c r="BF223" s="119" t="n">
        <f aca="false">IF(U223="znížená",N223,0)</f>
        <v>0</v>
      </c>
      <c r="BG223" s="119" t="n">
        <f aca="false">IF(U223="zákl. prenesená",N223,0)</f>
        <v>0</v>
      </c>
      <c r="BH223" s="119" t="n">
        <f aca="false">IF(U223="zníž. prenesená",N223,0)</f>
        <v>0</v>
      </c>
      <c r="BI223" s="119" t="n">
        <f aca="false">IF(U223="nulová",N223,0)</f>
        <v>0</v>
      </c>
      <c r="BJ223" s="10" t="s">
        <v>114</v>
      </c>
      <c r="BK223" s="119" t="n">
        <f aca="false">ROUND(L223*K223,2)</f>
        <v>0</v>
      </c>
      <c r="BL223" s="10" t="s">
        <v>140</v>
      </c>
      <c r="BM223" s="10" t="s">
        <v>507</v>
      </c>
    </row>
    <row collapsed="false" customFormat="true" customHeight="true" hidden="false" ht="49.95" outlineLevel="0" r="224" s="32">
      <c r="B224" s="33"/>
      <c r="C224" s="34"/>
      <c r="D224" s="183" t="s">
        <v>508</v>
      </c>
      <c r="E224" s="34"/>
      <c r="F224" s="34"/>
      <c r="G224" s="34"/>
      <c r="H224" s="34"/>
      <c r="I224" s="34"/>
      <c r="J224" s="34"/>
      <c r="K224" s="34"/>
      <c r="L224" s="34"/>
      <c r="M224" s="34"/>
      <c r="N224" s="209" t="n">
        <f aca="false">BK224</f>
        <v>0</v>
      </c>
      <c r="O224" s="209"/>
      <c r="P224" s="209"/>
      <c r="Q224" s="209"/>
      <c r="R224" s="35"/>
      <c r="T224" s="210"/>
      <c r="U224" s="34"/>
      <c r="V224" s="34"/>
      <c r="W224" s="34"/>
      <c r="X224" s="34"/>
      <c r="Y224" s="34"/>
      <c r="Z224" s="34"/>
      <c r="AA224" s="81"/>
      <c r="AT224" s="10" t="s">
        <v>72</v>
      </c>
      <c r="AU224" s="10" t="s">
        <v>73</v>
      </c>
      <c r="AY224" s="10" t="s">
        <v>509</v>
      </c>
      <c r="BK224" s="119" t="n">
        <f aca="false">SUM(BK225:BK229)</f>
        <v>0</v>
      </c>
    </row>
    <row collapsed="false" customFormat="true" customHeight="true" hidden="false" ht="22.35" outlineLevel="0" r="225" s="32">
      <c r="B225" s="33"/>
      <c r="C225" s="211"/>
      <c r="D225" s="211" t="s">
        <v>136</v>
      </c>
      <c r="E225" s="212"/>
      <c r="F225" s="213"/>
      <c r="G225" s="213"/>
      <c r="H225" s="213"/>
      <c r="I225" s="213"/>
      <c r="J225" s="214"/>
      <c r="K225" s="198"/>
      <c r="L225" s="198"/>
      <c r="M225" s="198"/>
      <c r="N225" s="215" t="n">
        <f aca="false">BK225</f>
        <v>0</v>
      </c>
      <c r="O225" s="215"/>
      <c r="P225" s="215"/>
      <c r="Q225" s="215"/>
      <c r="R225" s="35"/>
      <c r="T225" s="199"/>
      <c r="U225" s="216" t="s">
        <v>40</v>
      </c>
      <c r="V225" s="34"/>
      <c r="W225" s="34"/>
      <c r="X225" s="34"/>
      <c r="Y225" s="34"/>
      <c r="Z225" s="34"/>
      <c r="AA225" s="81"/>
      <c r="AT225" s="10" t="s">
        <v>509</v>
      </c>
      <c r="AU225" s="10" t="s">
        <v>81</v>
      </c>
      <c r="AY225" s="10" t="s">
        <v>509</v>
      </c>
      <c r="BE225" s="119" t="n">
        <f aca="false">IF(U225="základná",N225,0)</f>
        <v>0</v>
      </c>
      <c r="BF225" s="119" t="n">
        <f aca="false">IF(U225="znížená",N225,0)</f>
        <v>0</v>
      </c>
      <c r="BG225" s="119" t="n">
        <f aca="false">IF(U225="zákl. prenesená",N225,0)</f>
        <v>0</v>
      </c>
      <c r="BH225" s="119" t="n">
        <f aca="false">IF(U225="zníž. prenesená",N225,0)</f>
        <v>0</v>
      </c>
      <c r="BI225" s="119" t="n">
        <f aca="false">IF(U225="nulová",N225,0)</f>
        <v>0</v>
      </c>
      <c r="BJ225" s="10" t="s">
        <v>114</v>
      </c>
      <c r="BK225" s="119" t="n">
        <f aca="false">L225*K225</f>
        <v>0</v>
      </c>
    </row>
    <row collapsed="false" customFormat="true" customHeight="true" hidden="false" ht="22.35" outlineLevel="0" r="226" s="32">
      <c r="B226" s="33"/>
      <c r="C226" s="211"/>
      <c r="D226" s="211" t="s">
        <v>136</v>
      </c>
      <c r="E226" s="212"/>
      <c r="F226" s="213"/>
      <c r="G226" s="213"/>
      <c r="H226" s="213"/>
      <c r="I226" s="213"/>
      <c r="J226" s="214"/>
      <c r="K226" s="198"/>
      <c r="L226" s="198"/>
      <c r="M226" s="198"/>
      <c r="N226" s="215" t="n">
        <f aca="false">BK226</f>
        <v>0</v>
      </c>
      <c r="O226" s="215"/>
      <c r="P226" s="215"/>
      <c r="Q226" s="215"/>
      <c r="R226" s="35"/>
      <c r="T226" s="199"/>
      <c r="U226" s="216" t="s">
        <v>40</v>
      </c>
      <c r="V226" s="34"/>
      <c r="W226" s="34"/>
      <c r="X226" s="34"/>
      <c r="Y226" s="34"/>
      <c r="Z226" s="34"/>
      <c r="AA226" s="81"/>
      <c r="AT226" s="10" t="s">
        <v>509</v>
      </c>
      <c r="AU226" s="10" t="s">
        <v>81</v>
      </c>
      <c r="AY226" s="10" t="s">
        <v>509</v>
      </c>
      <c r="BE226" s="119" t="n">
        <f aca="false">IF(U226="základná",N226,0)</f>
        <v>0</v>
      </c>
      <c r="BF226" s="119" t="n">
        <f aca="false">IF(U226="znížená",N226,0)</f>
        <v>0</v>
      </c>
      <c r="BG226" s="119" t="n">
        <f aca="false">IF(U226="zákl. prenesená",N226,0)</f>
        <v>0</v>
      </c>
      <c r="BH226" s="119" t="n">
        <f aca="false">IF(U226="zníž. prenesená",N226,0)</f>
        <v>0</v>
      </c>
      <c r="BI226" s="119" t="n">
        <f aca="false">IF(U226="nulová",N226,0)</f>
        <v>0</v>
      </c>
      <c r="BJ226" s="10" t="s">
        <v>114</v>
      </c>
      <c r="BK226" s="119" t="n">
        <f aca="false">L226*K226</f>
        <v>0</v>
      </c>
    </row>
    <row collapsed="false" customFormat="true" customHeight="true" hidden="false" ht="22.35" outlineLevel="0" r="227" s="32">
      <c r="B227" s="33"/>
      <c r="C227" s="211"/>
      <c r="D227" s="211" t="s">
        <v>136</v>
      </c>
      <c r="E227" s="212"/>
      <c r="F227" s="213"/>
      <c r="G227" s="213"/>
      <c r="H227" s="213"/>
      <c r="I227" s="213"/>
      <c r="J227" s="214"/>
      <c r="K227" s="198"/>
      <c r="L227" s="198"/>
      <c r="M227" s="198"/>
      <c r="N227" s="215" t="n">
        <f aca="false">BK227</f>
        <v>0</v>
      </c>
      <c r="O227" s="215"/>
      <c r="P227" s="215"/>
      <c r="Q227" s="215"/>
      <c r="R227" s="35"/>
      <c r="T227" s="199"/>
      <c r="U227" s="216" t="s">
        <v>40</v>
      </c>
      <c r="V227" s="34"/>
      <c r="W227" s="34"/>
      <c r="X227" s="34"/>
      <c r="Y227" s="34"/>
      <c r="Z227" s="34"/>
      <c r="AA227" s="81"/>
      <c r="AT227" s="10" t="s">
        <v>509</v>
      </c>
      <c r="AU227" s="10" t="s">
        <v>81</v>
      </c>
      <c r="AY227" s="10" t="s">
        <v>509</v>
      </c>
      <c r="BE227" s="119" t="n">
        <f aca="false">IF(U227="základná",N227,0)</f>
        <v>0</v>
      </c>
      <c r="BF227" s="119" t="n">
        <f aca="false">IF(U227="znížená",N227,0)</f>
        <v>0</v>
      </c>
      <c r="BG227" s="119" t="n">
        <f aca="false">IF(U227="zákl. prenesená",N227,0)</f>
        <v>0</v>
      </c>
      <c r="BH227" s="119" t="n">
        <f aca="false">IF(U227="zníž. prenesená",N227,0)</f>
        <v>0</v>
      </c>
      <c r="BI227" s="119" t="n">
        <f aca="false">IF(U227="nulová",N227,0)</f>
        <v>0</v>
      </c>
      <c r="BJ227" s="10" t="s">
        <v>114</v>
      </c>
      <c r="BK227" s="119" t="n">
        <f aca="false">L227*K227</f>
        <v>0</v>
      </c>
    </row>
    <row collapsed="false" customFormat="true" customHeight="true" hidden="false" ht="22.35" outlineLevel="0" r="228" s="32">
      <c r="B228" s="33"/>
      <c r="C228" s="211"/>
      <c r="D228" s="211" t="s">
        <v>136</v>
      </c>
      <c r="E228" s="212"/>
      <c r="F228" s="213"/>
      <c r="G228" s="213"/>
      <c r="H228" s="213"/>
      <c r="I228" s="213"/>
      <c r="J228" s="214"/>
      <c r="K228" s="198"/>
      <c r="L228" s="198"/>
      <c r="M228" s="198"/>
      <c r="N228" s="215" t="n">
        <f aca="false">BK228</f>
        <v>0</v>
      </c>
      <c r="O228" s="215"/>
      <c r="P228" s="215"/>
      <c r="Q228" s="215"/>
      <c r="R228" s="35"/>
      <c r="T228" s="199"/>
      <c r="U228" s="216" t="s">
        <v>40</v>
      </c>
      <c r="V228" s="34"/>
      <c r="W228" s="34"/>
      <c r="X228" s="34"/>
      <c r="Y228" s="34"/>
      <c r="Z228" s="34"/>
      <c r="AA228" s="81"/>
      <c r="AT228" s="10" t="s">
        <v>509</v>
      </c>
      <c r="AU228" s="10" t="s">
        <v>81</v>
      </c>
      <c r="AY228" s="10" t="s">
        <v>509</v>
      </c>
      <c r="BE228" s="119" t="n">
        <f aca="false">IF(U228="základná",N228,0)</f>
        <v>0</v>
      </c>
      <c r="BF228" s="119" t="n">
        <f aca="false">IF(U228="znížená",N228,0)</f>
        <v>0</v>
      </c>
      <c r="BG228" s="119" t="n">
        <f aca="false">IF(U228="zákl. prenesená",N228,0)</f>
        <v>0</v>
      </c>
      <c r="BH228" s="119" t="n">
        <f aca="false">IF(U228="zníž. prenesená",N228,0)</f>
        <v>0</v>
      </c>
      <c r="BI228" s="119" t="n">
        <f aca="false">IF(U228="nulová",N228,0)</f>
        <v>0</v>
      </c>
      <c r="BJ228" s="10" t="s">
        <v>114</v>
      </c>
      <c r="BK228" s="119" t="n">
        <f aca="false">L228*K228</f>
        <v>0</v>
      </c>
    </row>
    <row collapsed="false" customFormat="true" customHeight="true" hidden="false" ht="22.35" outlineLevel="0" r="229" s="32">
      <c r="B229" s="33"/>
      <c r="C229" s="211"/>
      <c r="D229" s="211" t="s">
        <v>136</v>
      </c>
      <c r="E229" s="212"/>
      <c r="F229" s="213"/>
      <c r="G229" s="213"/>
      <c r="H229" s="213"/>
      <c r="I229" s="213"/>
      <c r="J229" s="214"/>
      <c r="K229" s="198"/>
      <c r="L229" s="198"/>
      <c r="M229" s="198"/>
      <c r="N229" s="215" t="n">
        <f aca="false">BK229</f>
        <v>0</v>
      </c>
      <c r="O229" s="215"/>
      <c r="P229" s="215"/>
      <c r="Q229" s="215"/>
      <c r="R229" s="35"/>
      <c r="T229" s="199"/>
      <c r="U229" s="216" t="s">
        <v>40</v>
      </c>
      <c r="V229" s="59"/>
      <c r="W229" s="59"/>
      <c r="X229" s="59"/>
      <c r="Y229" s="59"/>
      <c r="Z229" s="59"/>
      <c r="AA229" s="61"/>
      <c r="AT229" s="10" t="s">
        <v>509</v>
      </c>
      <c r="AU229" s="10" t="s">
        <v>81</v>
      </c>
      <c r="AY229" s="10" t="s">
        <v>509</v>
      </c>
      <c r="BE229" s="119" t="n">
        <f aca="false">IF(U229="základná",N229,0)</f>
        <v>0</v>
      </c>
      <c r="BF229" s="119" t="n">
        <f aca="false">IF(U229="znížená",N229,0)</f>
        <v>0</v>
      </c>
      <c r="BG229" s="119" t="n">
        <f aca="false">IF(U229="zákl. prenesená",N229,0)</f>
        <v>0</v>
      </c>
      <c r="BH229" s="119" t="n">
        <f aca="false">IF(U229="zníž. prenesená",N229,0)</f>
        <v>0</v>
      </c>
      <c r="BI229" s="119" t="n">
        <f aca="false">IF(U229="nulová",N229,0)</f>
        <v>0</v>
      </c>
      <c r="BJ229" s="10" t="s">
        <v>114</v>
      </c>
      <c r="BK229" s="119" t="n">
        <f aca="false">L229*K229</f>
        <v>0</v>
      </c>
    </row>
    <row collapsed="false" customFormat="true" customHeight="true" hidden="false" ht="6.9" outlineLevel="0" r="230" s="32">
      <c r="B230" s="62"/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4"/>
    </row>
  </sheetData>
  <mergeCells count="403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0:Q70"/>
    <mergeCell ref="F72:P72"/>
    <mergeCell ref="F73:P73"/>
    <mergeCell ref="M75:P75"/>
    <mergeCell ref="M77:Q77"/>
    <mergeCell ref="M78:Q78"/>
    <mergeCell ref="C80:G80"/>
    <mergeCell ref="N80:Q80"/>
    <mergeCell ref="N82:Q82"/>
    <mergeCell ref="N83:Q83"/>
    <mergeCell ref="N84:Q84"/>
    <mergeCell ref="N85:Q85"/>
    <mergeCell ref="N86:Q86"/>
    <mergeCell ref="N87:Q87"/>
    <mergeCell ref="N89:Q89"/>
    <mergeCell ref="D90:H90"/>
    <mergeCell ref="N90:Q90"/>
    <mergeCell ref="D91:H91"/>
    <mergeCell ref="N91:Q91"/>
    <mergeCell ref="D92:H92"/>
    <mergeCell ref="N92:Q92"/>
    <mergeCell ref="D93:H93"/>
    <mergeCell ref="N93:Q93"/>
    <mergeCell ref="D94:H94"/>
    <mergeCell ref="N94:Q94"/>
    <mergeCell ref="N95:Q95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N114:Q114"/>
    <mergeCell ref="N115:Q115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N222:Q222"/>
    <mergeCell ref="F223:I223"/>
    <mergeCell ref="L223:M223"/>
    <mergeCell ref="N223:Q223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</mergeCells>
  <dataValidations count="2">
    <dataValidation allowBlank="true" error="Povolené sú hodnoty základná, znížená, nulová." operator="between" showDropDown="false" showErrorMessage="true" showInputMessage="true" sqref="U225:U230" type="list">
      <formula1>"základná,znížená,nulová"</formula1>
      <formula2>0</formula2>
    </dataValidation>
    <dataValidation allowBlank="true" error="Povolené sú hodnoty K, M." operator="between" showDropDown="false" showErrorMessage="true" showInputMessage="true" sqref="D225:D230" type="list">
      <formula1>"K,M"</formula1>
      <formula2>0</formula2>
    </dataValidation>
  </dataValidations>
  <hyperlinks>
    <hyperlink display="1) Krycí list rozpočtu" location="C2" ref="F1"/>
    <hyperlink display="2) Rekapitulácia rozpočtu" location="C86" ref="H1"/>
    <hyperlink display="3) Rozpočet" location="C119" ref="L1"/>
    <hyperlink display="Rekapitulácia stavby" location="'Rekapitulácia stavby'!C2" ref="S1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blackAndWhite="false" cellComments="none" copies="1" draft="false" firstPageNumber="0" fitToHeight="100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2018-09-09T23:38:54.00Z</dcterms:created>
  <dc:creator>DESKTOP-5RG93PL\Zia</dc:creator>
  <cp:lastModifiedBy>Microsoft</cp:lastModifiedBy>
  <dcterms:modified xsi:type="dcterms:W3CDTF">2018-09-09T23:39:41.00Z</dcterms:modified>
  <cp:revision>0</cp:revision>
</cp:coreProperties>
</file>